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19440" windowHeight="12180"/>
  </bookViews>
  <sheets>
    <sheet name="Outline" sheetId="2" r:id="rId1"/>
    <sheet name="RawData_Mg" sheetId="4" r:id="rId2"/>
    <sheet name="RawData_K" sheetId="5" r:id="rId3"/>
    <sheet name="RawData_DTT" sheetId="6" r:id="rId4"/>
  </sheets>
  <definedNames>
    <definedName name="_xlnm.extract">Outline!#REF!</definedName>
    <definedName name="MM_sum" localSheetId="0">SUM(Outline!$D$13:$D$21)</definedName>
  </definedNames>
  <calcPr calcId="145621"/>
</workbook>
</file>

<file path=xl/calcChain.xml><?xml version="1.0" encoding="utf-8"?>
<calcChain xmlns="http://schemas.openxmlformats.org/spreadsheetml/2006/main">
  <c r="C80" i="2" l="1"/>
  <c r="C81" i="2"/>
  <c r="H78" i="2"/>
  <c r="D85" i="2" l="1"/>
  <c r="E85" i="2" s="1"/>
  <c r="D83" i="2"/>
  <c r="E83" i="2" s="1"/>
  <c r="D82" i="2"/>
  <c r="E82" i="2" s="1"/>
  <c r="C84" i="2"/>
  <c r="D81" i="2"/>
  <c r="E81" i="2" s="1"/>
  <c r="D80" i="2"/>
  <c r="E80" i="2" s="1"/>
  <c r="D84" i="2" l="1"/>
  <c r="E84" i="2" s="1"/>
  <c r="E75" i="2" l="1"/>
  <c r="E74" i="2"/>
  <c r="E73" i="2"/>
  <c r="E72" i="2"/>
  <c r="E71" i="2"/>
  <c r="E70" i="2"/>
  <c r="E69" i="2"/>
  <c r="E53" i="2"/>
  <c r="E52" i="2"/>
  <c r="E51" i="2"/>
  <c r="E50" i="2"/>
  <c r="E49" i="2"/>
  <c r="E48" i="2"/>
  <c r="E47" i="2"/>
  <c r="F75" i="2"/>
  <c r="F74" i="2"/>
  <c r="F73" i="2"/>
  <c r="F72" i="2"/>
  <c r="F71" i="2"/>
  <c r="F70" i="2"/>
  <c r="F69" i="2"/>
  <c r="F53" i="2"/>
  <c r="F52" i="2"/>
  <c r="F51" i="2"/>
  <c r="F50" i="2"/>
  <c r="F49" i="2"/>
  <c r="F48" i="2"/>
  <c r="F47" i="2"/>
  <c r="F31" i="2"/>
  <c r="F30" i="2"/>
  <c r="F29" i="2"/>
  <c r="F28" i="2"/>
  <c r="F27" i="2"/>
  <c r="F26" i="2"/>
  <c r="F25" i="2"/>
  <c r="E31" i="2"/>
  <c r="E30" i="2"/>
  <c r="E29" i="2"/>
  <c r="E28" i="2"/>
  <c r="E27" i="2"/>
  <c r="E26" i="2"/>
  <c r="E25" i="2"/>
  <c r="D64" i="2" l="1"/>
  <c r="D63" i="2"/>
  <c r="D62" i="2"/>
  <c r="D61" i="2"/>
  <c r="D60" i="2"/>
  <c r="D42" i="2"/>
  <c r="D41" i="2"/>
  <c r="D40" i="2"/>
  <c r="D39" i="2"/>
  <c r="D38" i="2"/>
  <c r="D37" i="2"/>
  <c r="D20" i="2"/>
  <c r="D19" i="2"/>
  <c r="D18" i="2"/>
  <c r="D17" i="2"/>
  <c r="D16" i="2"/>
  <c r="D15" i="2"/>
  <c r="D14" i="2"/>
  <c r="C59" i="2" l="1"/>
  <c r="D59" i="2" s="1"/>
  <c r="C58" i="2"/>
  <c r="D58" i="2" s="1"/>
  <c r="C36" i="2"/>
  <c r="D36" i="2" s="1"/>
  <c r="G2" i="2"/>
  <c r="G3" i="2" s="1"/>
  <c r="F85" i="2" l="1"/>
  <c r="F80" i="2"/>
  <c r="F81" i="2"/>
  <c r="F84" i="2"/>
  <c r="F82" i="2"/>
  <c r="F83" i="2"/>
  <c r="F78" i="2"/>
  <c r="C13" i="2"/>
  <c r="D13" i="2" s="1"/>
  <c r="D21" i="2" s="1"/>
  <c r="C79" i="2"/>
  <c r="D79" i="2" s="1"/>
  <c r="D86" i="2" s="1"/>
  <c r="E86" i="2" s="1"/>
  <c r="C35" i="2"/>
  <c r="D35" i="2" s="1"/>
  <c r="D43" i="2" s="1"/>
  <c r="C57" i="2"/>
  <c r="D57" i="2" s="1"/>
  <c r="D65" i="2" s="1"/>
  <c r="F86" i="2" l="1"/>
  <c r="F89" i="2"/>
</calcChain>
</file>

<file path=xl/sharedStrings.xml><?xml version="1.0" encoding="utf-8"?>
<sst xmlns="http://schemas.openxmlformats.org/spreadsheetml/2006/main" count="128" uniqueCount="65">
  <si>
    <t>Ingredient</t>
  </si>
  <si>
    <t>Extract</t>
  </si>
  <si>
    <t>Name</t>
  </si>
  <si>
    <t>Misc. Notes</t>
  </si>
  <si>
    <t>General Data</t>
  </si>
  <si>
    <t>Instructions</t>
  </si>
  <si>
    <t>MM to add (uL)</t>
  </si>
  <si>
    <t>DTT (mM)</t>
  </si>
  <si>
    <t>Master Mix (uL)</t>
  </si>
  <si>
    <t>Notes</t>
  </si>
  <si>
    <t>Water</t>
  </si>
  <si>
    <t>Final*</t>
  </si>
  <si>
    <t>Stock*</t>
  </si>
  <si>
    <t>*Input as ratio</t>
  </si>
  <si>
    <t>Extract to Optimize</t>
  </si>
  <si>
    <t>Amino Acids (mM)</t>
  </si>
  <si>
    <t>Mg-glutamate (mM)</t>
  </si>
  <si>
    <t>K-glutamate (mM)</t>
  </si>
  <si>
    <t>PEG-8000 (%)</t>
  </si>
  <si>
    <t>na</t>
  </si>
  <si>
    <t>Extract Percentage</t>
  </si>
  <si>
    <t>Extract Concentration (mg/ml)</t>
  </si>
  <si>
    <t>Date of Experiment:</t>
  </si>
  <si>
    <t>Plate Loc</t>
  </si>
  <si>
    <t>Stock to add (uL)</t>
  </si>
  <si>
    <t>[Stock] (mM)</t>
  </si>
  <si>
    <t>[Final]/rxn (mM)</t>
  </si>
  <si>
    <t>1mM Mg</t>
  </si>
  <si>
    <t>2mM Mg</t>
  </si>
  <si>
    <t>3mM Mg</t>
  </si>
  <si>
    <t>4mM Mg</t>
  </si>
  <si>
    <t>5mM Mg</t>
  </si>
  <si>
    <t>6mM Mg</t>
  </si>
  <si>
    <t>Final Mg (mM):</t>
  </si>
  <si>
    <t>0mM Mg</t>
  </si>
  <si>
    <t>K-glutamate calibration</t>
  </si>
  <si>
    <t>Mg-glutamate calibration</t>
  </si>
  <si>
    <t>DTT calibration</t>
  </si>
  <si>
    <t>20mM K</t>
  </si>
  <si>
    <t>40mM K</t>
  </si>
  <si>
    <t>60mM K</t>
  </si>
  <si>
    <t>80mM K</t>
  </si>
  <si>
    <t>100mM K</t>
  </si>
  <si>
    <t>120mM K</t>
  </si>
  <si>
    <t>140mM K</t>
  </si>
  <si>
    <t>Final K (mM):</t>
  </si>
  <si>
    <t>Final DTT (mM):</t>
  </si>
  <si>
    <t>0mM DTT</t>
  </si>
  <si>
    <t>0.5mM DTT</t>
  </si>
  <si>
    <t>1mM DTT</t>
  </si>
  <si>
    <t>1.5mM DTT</t>
  </si>
  <si>
    <t>2mM DTT</t>
  </si>
  <si>
    <t>2.5mM DTT</t>
  </si>
  <si>
    <t>3mM DTT</t>
  </si>
  <si>
    <t>Buffer composition</t>
  </si>
  <si>
    <t>75% reaction (uL)</t>
  </si>
  <si>
    <t>Amount for 1 buffer (uL)</t>
  </si>
  <si>
    <t>ml of extract produced</t>
  </si>
  <si>
    <t>Number of Buffers to Make</t>
  </si>
  <si>
    <t>Water**</t>
  </si>
  <si>
    <t>**If this number goes negative, one may have to adjust stock concentrations of Mg, K, or DTT</t>
  </si>
  <si>
    <t>Aliquot Size (uL)</t>
  </si>
  <si>
    <r>
      <t>See Accompanying JoVE Video Protocol and PDF  (Sun Z.</t>
    </r>
    <r>
      <rPr>
        <b/>
        <i/>
        <sz val="11"/>
        <color theme="1"/>
        <rFont val="Calibri"/>
        <family val="2"/>
        <scheme val="minor"/>
      </rPr>
      <t xml:space="preserve"> et al. J. Vis. Exp.</t>
    </r>
    <r>
      <rPr>
        <b/>
        <sz val="11"/>
        <color theme="1"/>
        <rFont val="Calibri"/>
        <family val="2"/>
        <scheme val="minor"/>
      </rPr>
      <t xml:space="preserve"> 2013)</t>
    </r>
  </si>
  <si>
    <t>Addgene 40019 (nM)</t>
  </si>
  <si>
    <t>Energy Soln.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</si>
</sst>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Protection="1"/>
    <xf numFmtId="0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2" fontId="0" fillId="3" borderId="0" xfId="0" applyNumberFormat="1" applyFill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 wrapText="1"/>
    </xf>
    <xf numFmtId="0" fontId="1" fillId="0" borderId="0" xfId="0" applyNumberFormat="1" applyFont="1" applyAlignment="1" applyProtection="1">
      <alignment horizontal="center" wrapText="1"/>
    </xf>
    <xf numFmtId="0" fontId="0" fillId="4" borderId="2" xfId="0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right"/>
    </xf>
    <xf numFmtId="0" fontId="0" fillId="4" borderId="0" xfId="0" applyFill="1" applyProtection="1"/>
    <xf numFmtId="0" fontId="1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0" xfId="0" applyNumberFormat="1" applyFont="1" applyProtection="1"/>
    <xf numFmtId="0" fontId="0" fillId="0" borderId="0" xfId="0" applyNumberFormat="1" applyFill="1" applyProtection="1"/>
    <xf numFmtId="0" fontId="0" fillId="0" borderId="0" xfId="0" applyFill="1" applyProtection="1"/>
    <xf numFmtId="0" fontId="1" fillId="0" borderId="0" xfId="0" applyFont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2" borderId="1" xfId="0" applyFill="1" applyBorder="1" applyAlignment="1" applyProtection="1"/>
    <xf numFmtId="0" fontId="0" fillId="2" borderId="0" xfId="0" applyFill="1" applyBorder="1" applyAlignment="1" applyProtection="1"/>
    <xf numFmtId="0" fontId="0" fillId="0" borderId="0" xfId="0" applyBorder="1" applyProtection="1"/>
    <xf numFmtId="0" fontId="0" fillId="2" borderId="0" xfId="0" applyNumberForma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3" fillId="0" borderId="0" xfId="0" applyFont="1" applyFill="1" applyProtection="1"/>
    <xf numFmtId="2" fontId="0" fillId="4" borderId="0" xfId="0" applyNumberFormat="1" applyFill="1" applyProtection="1"/>
    <xf numFmtId="2" fontId="0" fillId="4" borderId="0" xfId="0" applyNumberFormat="1" applyFill="1" applyAlignment="1" applyProtection="1">
      <alignment horizontal="left"/>
    </xf>
    <xf numFmtId="2" fontId="0" fillId="3" borderId="4" xfId="0" applyNumberForma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right"/>
    </xf>
    <xf numFmtId="2" fontId="0" fillId="3" borderId="3" xfId="0" applyNumberFormat="1" applyFill="1" applyBorder="1" applyAlignment="1" applyProtection="1">
      <alignment horizontal="right"/>
    </xf>
    <xf numFmtId="2" fontId="0" fillId="3" borderId="5" xfId="0" applyNumberFormat="1" applyFill="1" applyBorder="1" applyAlignment="1" applyProtection="1">
      <alignment horizontal="right"/>
    </xf>
    <xf numFmtId="2" fontId="0" fillId="3" borderId="6" xfId="0" applyNumberFormat="1" applyFill="1" applyBorder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2" borderId="7" xfId="0" applyFill="1" applyBorder="1" applyAlignment="1" applyProtection="1"/>
    <xf numFmtId="0" fontId="0" fillId="4" borderId="5" xfId="0" applyFill="1" applyBorder="1" applyAlignment="1" applyProtection="1">
      <alignment horizontal="right"/>
    </xf>
    <xf numFmtId="0" fontId="0" fillId="2" borderId="2" xfId="0" applyFont="1" applyFill="1" applyBorder="1" applyAlignment="1" applyProtection="1"/>
    <xf numFmtId="0" fontId="0" fillId="4" borderId="2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0" xfId="0" applyNumberFormat="1" applyFill="1" applyAlignment="1" applyProtection="1">
      <alignment horizontal="center"/>
    </xf>
    <xf numFmtId="0" fontId="0" fillId="4" borderId="1" xfId="0" applyNumberFormat="1" applyFill="1" applyBorder="1" applyAlignment="1" applyProtection="1">
      <alignment horizontal="center"/>
    </xf>
    <xf numFmtId="0" fontId="0" fillId="4" borderId="0" xfId="0" applyNumberFormat="1" applyFill="1" applyBorder="1" applyAlignment="1" applyProtection="1">
      <alignment horizontal="center"/>
    </xf>
    <xf numFmtId="0" fontId="0" fillId="4" borderId="7" xfId="0" applyNumberFormat="1" applyFill="1" applyBorder="1" applyAlignment="1" applyProtection="1">
      <alignment horizontal="center"/>
    </xf>
    <xf numFmtId="0" fontId="0" fillId="4" borderId="2" xfId="0" applyNumberFormat="1" applyFill="1" applyBorder="1" applyAlignment="1" applyProtection="1">
      <alignment horizontal="right"/>
    </xf>
    <xf numFmtId="0" fontId="0" fillId="4" borderId="1" xfId="0" applyNumberFormat="1" applyFill="1" applyBorder="1" applyAlignment="1" applyProtection="1">
      <alignment horizontal="right"/>
    </xf>
    <xf numFmtId="0" fontId="0" fillId="4" borderId="0" xfId="0" applyNumberFormat="1" applyFill="1" applyBorder="1" applyAlignment="1" applyProtection="1">
      <alignment horizontal="right"/>
    </xf>
    <xf numFmtId="0" fontId="0" fillId="4" borderId="7" xfId="0" applyNumberFormat="1" applyFill="1" applyBorder="1" applyAlignment="1" applyProtection="1">
      <alignment horizontal="right"/>
    </xf>
    <xf numFmtId="2" fontId="0" fillId="2" borderId="0" xfId="0" applyNumberFormat="1" applyFill="1" applyProtection="1"/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2" fontId="0" fillId="3" borderId="8" xfId="0" applyNumberFormat="1" applyFill="1" applyBorder="1" applyAlignment="1" applyProtection="1">
      <alignment horizontal="right"/>
    </xf>
    <xf numFmtId="2" fontId="0" fillId="3" borderId="9" xfId="0" applyNumberFormat="1" applyFill="1" applyBorder="1" applyAlignment="1" applyProtection="1">
      <alignment horizontal="right"/>
    </xf>
    <xf numFmtId="0" fontId="0" fillId="0" borderId="0" xfId="0" applyNumberFormat="1" applyProtection="1"/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center" wrapText="1"/>
    </xf>
    <xf numFmtId="0" fontId="1" fillId="0" borderId="0" xfId="0" applyNumberFormat="1" applyFont="1" applyAlignment="1" applyProtection="1">
      <alignment horizontal="center" wrapText="1"/>
    </xf>
    <xf numFmtId="0" fontId="0" fillId="4" borderId="0" xfId="0" applyFill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1" fillId="2" borderId="0" xfId="0" applyFont="1" applyFill="1" applyAlignment="1" applyProtection="1">
      <alignment horizontal="left"/>
    </xf>
    <xf numFmtId="0" fontId="3" fillId="0" borderId="0" xfId="0" applyFont="1" applyFill="1" applyProtection="1"/>
    <xf numFmtId="2" fontId="0" fillId="0" borderId="0" xfId="0" applyNumberFormat="1" applyProtection="1"/>
    <xf numFmtId="2" fontId="0" fillId="5" borderId="0" xfId="0" applyNumberFormat="1" applyFill="1" applyProtection="1"/>
    <xf numFmtId="1" fontId="0" fillId="4" borderId="0" xfId="0" applyNumberFormat="1" applyFill="1" applyAlignment="1" applyProtection="1">
      <alignment horizontal="left"/>
    </xf>
    <xf numFmtId="0" fontId="4" fillId="0" borderId="0" xfId="0" applyFont="1" applyAlignment="1" applyProtection="1">
      <alignment horizontal="center" wrapText="1"/>
    </xf>
    <xf numFmtId="2" fontId="0" fillId="6" borderId="11" xfId="0" applyNumberFormat="1" applyFill="1" applyBorder="1" applyProtection="1"/>
    <xf numFmtId="2" fontId="0" fillId="6" borderId="12" xfId="0" applyNumberFormat="1" applyFill="1" applyBorder="1" applyProtection="1"/>
    <xf numFmtId="2" fontId="0" fillId="6" borderId="13" xfId="0" applyNumberFormat="1" applyFill="1" applyBorder="1" applyProtection="1"/>
    <xf numFmtId="0" fontId="3" fillId="0" borderId="0" xfId="0" applyFont="1" applyProtection="1"/>
    <xf numFmtId="2" fontId="0" fillId="7" borderId="10" xfId="0" applyNumberFormat="1" applyFill="1" applyBorder="1" applyProtection="1"/>
    <xf numFmtId="0" fontId="0" fillId="0" borderId="0" xfId="0" applyFill="1" applyAlignment="1" applyProtection="1">
      <alignment horizontal="left"/>
    </xf>
  </cellXfs>
  <cellStyles count="1">
    <cellStyle name="Normal" xfId="0" builtinId="0"/>
  </cellStyles>
  <dxfs count="49"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topLeftCell="A4" zoomScaleNormal="100" workbookViewId="0">
      <selection activeCell="C89" sqref="C89"/>
    </sheetView>
  </sheetViews>
  <sheetFormatPr defaultColWidth="8.85546875" defaultRowHeight="15" outlineLevelRow="1" x14ac:dyDescent="0.25"/>
  <cols>
    <col min="1" max="1" width="20" style="3" customWidth="1"/>
    <col min="2" max="2" width="7.85546875" style="3" customWidth="1"/>
    <col min="3" max="3" width="12.140625" style="2" customWidth="1"/>
    <col min="4" max="4" width="11.85546875" style="3" customWidth="1"/>
    <col min="5" max="5" width="8.85546875" style="3" customWidth="1"/>
    <col min="6" max="6" width="11" style="3" customWidth="1"/>
    <col min="7" max="7" width="8.42578125" style="3" customWidth="1"/>
    <col min="8" max="8" width="10.42578125" style="3" customWidth="1"/>
    <col min="9" max="15" width="7.7109375" style="3" customWidth="1"/>
    <col min="16" max="16384" width="8.85546875" style="3"/>
  </cols>
  <sheetData>
    <row r="1" spans="1:15" x14ac:dyDescent="0.25">
      <c r="A1" s="1" t="s">
        <v>4</v>
      </c>
      <c r="B1" s="1"/>
    </row>
    <row r="2" spans="1:15" s="12" customFormat="1" outlineLevel="1" x14ac:dyDescent="0.25">
      <c r="B2" s="6" t="s">
        <v>2</v>
      </c>
      <c r="C2" s="25"/>
      <c r="F2" s="6" t="s">
        <v>20</v>
      </c>
      <c r="G2" s="28">
        <f>IF(C4&lt;30,0.333333333,0.333333333*(30/C4))</f>
        <v>0.33333333300000001</v>
      </c>
    </row>
    <row r="3" spans="1:15" s="12" customFormat="1" outlineLevel="1" x14ac:dyDescent="0.25">
      <c r="B3" s="6" t="s">
        <v>14</v>
      </c>
      <c r="C3" s="25"/>
      <c r="F3" s="56" t="s">
        <v>58</v>
      </c>
      <c r="G3" s="67">
        <f>IFERROR(ROUNDUP(C5*1000/(G2*90),0),"")</f>
        <v>0</v>
      </c>
    </row>
    <row r="4" spans="1:15" s="12" customFormat="1" outlineLevel="1" x14ac:dyDescent="0.25">
      <c r="B4" s="6" t="s">
        <v>21</v>
      </c>
      <c r="C4" s="25">
        <v>30</v>
      </c>
    </row>
    <row r="5" spans="1:15" s="61" customFormat="1" outlineLevel="1" x14ac:dyDescent="0.25">
      <c r="B5" s="56" t="s">
        <v>57</v>
      </c>
      <c r="C5" s="63"/>
    </row>
    <row r="6" spans="1:15" outlineLevel="1" x14ac:dyDescent="0.25">
      <c r="B6" s="6" t="s">
        <v>3</v>
      </c>
      <c r="C6" s="24"/>
    </row>
    <row r="8" spans="1:15" x14ac:dyDescent="0.25">
      <c r="A8" s="1" t="s">
        <v>5</v>
      </c>
      <c r="B8" s="12"/>
    </row>
    <row r="9" spans="1:15" outlineLevel="1" x14ac:dyDescent="0.25">
      <c r="A9" s="13" t="s">
        <v>62</v>
      </c>
      <c r="B9" s="12"/>
    </row>
    <row r="11" spans="1:15" s="14" customFormat="1" ht="15" customHeight="1" x14ac:dyDescent="0.25">
      <c r="A11" s="1" t="s">
        <v>36</v>
      </c>
      <c r="B11" s="1"/>
      <c r="C11" s="2"/>
      <c r="D11" s="3"/>
      <c r="J11" s="15"/>
      <c r="K11" s="15"/>
      <c r="L11" s="15"/>
      <c r="M11" s="15"/>
      <c r="N11" s="15"/>
      <c r="O11" s="15"/>
    </row>
    <row r="12" spans="1:15" ht="30" hidden="1" outlineLevel="1" x14ac:dyDescent="0.25">
      <c r="A12" s="7" t="s">
        <v>0</v>
      </c>
      <c r="B12" s="7" t="s">
        <v>12</v>
      </c>
      <c r="C12" s="8" t="s">
        <v>11</v>
      </c>
      <c r="D12" s="7" t="s">
        <v>8</v>
      </c>
      <c r="E12" s="14"/>
      <c r="F12" s="14"/>
      <c r="G12" s="14"/>
      <c r="H12" s="14"/>
    </row>
    <row r="13" spans="1:15" hidden="1" outlineLevel="1" x14ac:dyDescent="0.25">
      <c r="A13" s="11" t="s">
        <v>1</v>
      </c>
      <c r="B13" s="11">
        <v>1</v>
      </c>
      <c r="C13" s="27">
        <f>G2</f>
        <v>0.33333333300000001</v>
      </c>
      <c r="D13" s="5">
        <f>IFERROR(C13/B13*90*0.95,"")</f>
        <v>28.499999971499999</v>
      </c>
      <c r="E13" s="16"/>
      <c r="F13" s="6" t="s">
        <v>22</v>
      </c>
      <c r="G13" s="50"/>
    </row>
    <row r="14" spans="1:15" hidden="1" outlineLevel="1" x14ac:dyDescent="0.25">
      <c r="A14" s="11" t="s">
        <v>16</v>
      </c>
      <c r="B14" s="11">
        <v>100</v>
      </c>
      <c r="C14" s="27">
        <v>0</v>
      </c>
      <c r="D14" s="5">
        <f t="shared" ref="D14:D20" si="0">IFERROR(C14/B14*90*0.95,"")</f>
        <v>0</v>
      </c>
      <c r="E14" s="12"/>
      <c r="F14" s="6"/>
      <c r="G14" s="74"/>
    </row>
    <row r="15" spans="1:15" hidden="1" outlineLevel="1" x14ac:dyDescent="0.25">
      <c r="A15" s="11" t="s">
        <v>17</v>
      </c>
      <c r="B15" s="11">
        <v>3000</v>
      </c>
      <c r="C15" s="27">
        <v>80</v>
      </c>
      <c r="D15" s="5">
        <f t="shared" si="0"/>
        <v>2.2800000000000002</v>
      </c>
      <c r="E15" s="12"/>
      <c r="F15" s="30"/>
    </row>
    <row r="16" spans="1:15" hidden="1" outlineLevel="1" x14ac:dyDescent="0.25">
      <c r="A16" s="11" t="s">
        <v>15</v>
      </c>
      <c r="B16" s="11">
        <v>6</v>
      </c>
      <c r="C16" s="27">
        <v>1.5</v>
      </c>
      <c r="D16" s="5">
        <f t="shared" si="0"/>
        <v>21.375</v>
      </c>
      <c r="E16" s="12"/>
      <c r="F16" s="30"/>
    </row>
    <row r="17" spans="1:8" hidden="1" outlineLevel="1" x14ac:dyDescent="0.25">
      <c r="A17" s="60" t="s">
        <v>64</v>
      </c>
      <c r="B17" s="11">
        <v>14</v>
      </c>
      <c r="C17" s="27">
        <v>1</v>
      </c>
      <c r="D17" s="5">
        <f t="shared" si="0"/>
        <v>6.1071428571428559</v>
      </c>
      <c r="E17" s="12"/>
      <c r="F17" s="30"/>
      <c r="G17" s="74"/>
    </row>
    <row r="18" spans="1:8" hidden="1" outlineLevel="1" x14ac:dyDescent="0.25">
      <c r="A18" s="11" t="s">
        <v>7</v>
      </c>
      <c r="B18" s="11">
        <v>100</v>
      </c>
      <c r="C18" s="27">
        <v>0</v>
      </c>
      <c r="D18" s="5">
        <f t="shared" si="0"/>
        <v>0</v>
      </c>
      <c r="E18" s="17"/>
      <c r="F18" s="30"/>
      <c r="G18" s="74"/>
      <c r="H18" s="4"/>
    </row>
    <row r="19" spans="1:8" hidden="1" outlineLevel="1" x14ac:dyDescent="0.25">
      <c r="A19" s="11" t="s">
        <v>63</v>
      </c>
      <c r="B19" s="11">
        <v>9</v>
      </c>
      <c r="C19" s="27">
        <v>1</v>
      </c>
      <c r="D19" s="5">
        <f t="shared" si="0"/>
        <v>9.5</v>
      </c>
      <c r="E19" s="17"/>
      <c r="G19" s="51"/>
      <c r="H19" s="4"/>
    </row>
    <row r="20" spans="1:8" hidden="1" outlineLevel="1" x14ac:dyDescent="0.25">
      <c r="A20" s="11" t="s">
        <v>18</v>
      </c>
      <c r="B20" s="11">
        <v>40</v>
      </c>
      <c r="C20" s="27">
        <v>2</v>
      </c>
      <c r="D20" s="5">
        <f t="shared" si="0"/>
        <v>4.2749999999999995</v>
      </c>
      <c r="E20" s="17"/>
      <c r="F20" s="30" t="s">
        <v>33</v>
      </c>
      <c r="G20" s="50"/>
      <c r="H20" s="4"/>
    </row>
    <row r="21" spans="1:8" hidden="1" outlineLevel="1" x14ac:dyDescent="0.25">
      <c r="A21" s="11" t="s">
        <v>10</v>
      </c>
      <c r="B21" s="11" t="s">
        <v>19</v>
      </c>
      <c r="C21" s="27" t="s">
        <v>19</v>
      </c>
      <c r="D21" s="5">
        <f>81*0.95-SUM(D13:D20)</f>
        <v>4.9128571713571461</v>
      </c>
      <c r="E21" s="17"/>
      <c r="F21" s="17"/>
      <c r="H21" s="4"/>
    </row>
    <row r="22" spans="1:8" hidden="1" outlineLevel="1" x14ac:dyDescent="0.25">
      <c r="A22" s="18"/>
      <c r="B22" s="26" t="s">
        <v>13</v>
      </c>
      <c r="C22" s="17"/>
      <c r="D22" s="18"/>
      <c r="G22" s="12"/>
    </row>
    <row r="23" spans="1:8" hidden="1" outlineLevel="1" x14ac:dyDescent="0.25">
      <c r="A23" s="1"/>
      <c r="B23" s="1"/>
    </row>
    <row r="24" spans="1:8" s="15" customFormat="1" ht="29.25" hidden="1" customHeight="1" outlineLevel="1" x14ac:dyDescent="0.25">
      <c r="A24" s="7" t="s">
        <v>2</v>
      </c>
      <c r="B24" s="15" t="s">
        <v>23</v>
      </c>
      <c r="C24" s="7" t="s">
        <v>25</v>
      </c>
      <c r="D24" s="7" t="s">
        <v>26</v>
      </c>
      <c r="E24" s="19" t="s">
        <v>24</v>
      </c>
      <c r="F24" s="7" t="s">
        <v>6</v>
      </c>
      <c r="G24" s="7" t="s">
        <v>9</v>
      </c>
    </row>
    <row r="25" spans="1:8" hidden="1" outlineLevel="1" x14ac:dyDescent="0.25">
      <c r="A25" s="39" t="s">
        <v>34</v>
      </c>
      <c r="B25" s="38"/>
      <c r="C25" s="45">
        <v>0</v>
      </c>
      <c r="D25" s="9">
        <v>0</v>
      </c>
      <c r="E25" s="31">
        <f>IFERROR(C25/D25/10*1.05, 1.05)</f>
        <v>1.05</v>
      </c>
      <c r="F25" s="29">
        <f>9.45</f>
        <v>9.4499999999999993</v>
      </c>
    </row>
    <row r="26" spans="1:8" hidden="1" outlineLevel="1" x14ac:dyDescent="0.25">
      <c r="A26" s="40" t="s">
        <v>27</v>
      </c>
      <c r="B26" s="21"/>
      <c r="C26" s="46">
        <v>10</v>
      </c>
      <c r="D26" s="10">
        <v>1</v>
      </c>
      <c r="E26" s="52">
        <f t="shared" ref="E26:E31" si="1">IFERROR(C26/D26/10*1.05, 1.05)</f>
        <v>1.05</v>
      </c>
      <c r="F26" s="33">
        <f t="shared" ref="F26:F31" si="2">9.45</f>
        <v>9.4499999999999993</v>
      </c>
    </row>
    <row r="27" spans="1:8" hidden="1" outlineLevel="1" x14ac:dyDescent="0.25">
      <c r="A27" s="41" t="s">
        <v>28</v>
      </c>
      <c r="B27" s="20"/>
      <c r="C27" s="45">
        <v>20</v>
      </c>
      <c r="D27" s="34">
        <v>2</v>
      </c>
      <c r="E27" s="31">
        <f t="shared" si="1"/>
        <v>1.05</v>
      </c>
      <c r="F27" s="29">
        <f t="shared" si="2"/>
        <v>9.4499999999999993</v>
      </c>
    </row>
    <row r="28" spans="1:8" hidden="1" outlineLevel="1" x14ac:dyDescent="0.25">
      <c r="A28" s="42" t="s">
        <v>29</v>
      </c>
      <c r="B28" s="21"/>
      <c r="C28" s="46">
        <v>30</v>
      </c>
      <c r="D28" s="10">
        <v>3</v>
      </c>
      <c r="E28" s="52">
        <f t="shared" si="1"/>
        <v>1.05</v>
      </c>
      <c r="F28" s="33">
        <f t="shared" si="2"/>
        <v>9.4499999999999993</v>
      </c>
    </row>
    <row r="29" spans="1:8" s="23" customFormat="1" hidden="1" outlineLevel="1" x14ac:dyDescent="0.25">
      <c r="A29" s="43" t="s">
        <v>30</v>
      </c>
      <c r="B29" s="22"/>
      <c r="C29" s="47">
        <v>40</v>
      </c>
      <c r="D29" s="35">
        <v>4</v>
      </c>
      <c r="E29" s="31">
        <f t="shared" si="1"/>
        <v>1.05</v>
      </c>
      <c r="F29" s="29">
        <f t="shared" si="2"/>
        <v>9.4499999999999993</v>
      </c>
    </row>
    <row r="30" spans="1:8" hidden="1" outlineLevel="1" x14ac:dyDescent="0.25">
      <c r="A30" s="42" t="s">
        <v>31</v>
      </c>
      <c r="B30" s="21"/>
      <c r="C30" s="46">
        <v>50</v>
      </c>
      <c r="D30" s="10">
        <v>5</v>
      </c>
      <c r="E30" s="52">
        <f t="shared" si="1"/>
        <v>1.05</v>
      </c>
      <c r="F30" s="33">
        <f t="shared" si="2"/>
        <v>9.4499999999999993</v>
      </c>
    </row>
    <row r="31" spans="1:8" hidden="1" outlineLevel="1" x14ac:dyDescent="0.25">
      <c r="A31" s="44" t="s">
        <v>32</v>
      </c>
      <c r="B31" s="36"/>
      <c r="C31" s="48">
        <v>60</v>
      </c>
      <c r="D31" s="37">
        <v>6</v>
      </c>
      <c r="E31" s="53">
        <f t="shared" si="1"/>
        <v>1.05</v>
      </c>
      <c r="F31" s="32">
        <f t="shared" si="2"/>
        <v>9.4499999999999993</v>
      </c>
    </row>
    <row r="32" spans="1:8" collapsed="1" x14ac:dyDescent="0.25"/>
    <row r="33" spans="1:15" s="14" customFormat="1" ht="15" customHeight="1" x14ac:dyDescent="0.25">
      <c r="A33" s="1" t="s">
        <v>35</v>
      </c>
      <c r="B33" s="1"/>
      <c r="C33" s="2"/>
      <c r="D33" s="3"/>
      <c r="J33" s="15"/>
      <c r="K33" s="15"/>
      <c r="L33" s="15"/>
      <c r="M33" s="15"/>
      <c r="N33" s="15"/>
      <c r="O33" s="15"/>
    </row>
    <row r="34" spans="1:15" ht="30" hidden="1" outlineLevel="1" x14ac:dyDescent="0.25">
      <c r="A34" s="7" t="s">
        <v>0</v>
      </c>
      <c r="B34" s="7" t="s">
        <v>12</v>
      </c>
      <c r="C34" s="8" t="s">
        <v>11</v>
      </c>
      <c r="D34" s="7" t="s">
        <v>8</v>
      </c>
      <c r="E34" s="14"/>
      <c r="F34" s="14"/>
      <c r="G34" s="14"/>
      <c r="H34" s="14"/>
    </row>
    <row r="35" spans="1:15" hidden="1" outlineLevel="1" x14ac:dyDescent="0.25">
      <c r="A35" s="11" t="s">
        <v>1</v>
      </c>
      <c r="B35" s="11">
        <v>1</v>
      </c>
      <c r="C35" s="27">
        <f>G2</f>
        <v>0.33333333300000001</v>
      </c>
      <c r="D35" s="5">
        <f>IFERROR(C35/B35*90*0.95,"")</f>
        <v>28.499999971499999</v>
      </c>
      <c r="E35" s="16"/>
      <c r="F35" s="6" t="s">
        <v>22</v>
      </c>
      <c r="G35" s="50"/>
    </row>
    <row r="36" spans="1:15" hidden="1" outlineLevel="1" x14ac:dyDescent="0.25">
      <c r="A36" s="11" t="s">
        <v>16</v>
      </c>
      <c r="B36" s="11">
        <v>100</v>
      </c>
      <c r="C36" s="49">
        <f>G20</f>
        <v>0</v>
      </c>
      <c r="D36" s="5">
        <f t="shared" ref="D36:D42" si="3">IFERROR(C36/B36*90*0.95,"")</f>
        <v>0</v>
      </c>
      <c r="E36" s="12"/>
      <c r="F36" s="6"/>
      <c r="G36" s="51"/>
    </row>
    <row r="37" spans="1:15" hidden="1" outlineLevel="1" x14ac:dyDescent="0.25">
      <c r="A37" s="11" t="s">
        <v>17</v>
      </c>
      <c r="B37" s="11">
        <v>3000</v>
      </c>
      <c r="C37" s="27">
        <v>0</v>
      </c>
      <c r="D37" s="5">
        <f t="shared" si="3"/>
        <v>0</v>
      </c>
      <c r="E37" s="12"/>
      <c r="F37" s="30"/>
      <c r="G37" s="51"/>
    </row>
    <row r="38" spans="1:15" hidden="1" outlineLevel="1" x14ac:dyDescent="0.25">
      <c r="A38" s="11" t="s">
        <v>15</v>
      </c>
      <c r="B38" s="11">
        <v>6</v>
      </c>
      <c r="C38" s="27">
        <v>1.5</v>
      </c>
      <c r="D38" s="5">
        <f t="shared" si="3"/>
        <v>21.375</v>
      </c>
      <c r="E38" s="12"/>
      <c r="F38" s="30"/>
      <c r="G38" s="51"/>
    </row>
    <row r="39" spans="1:15" hidden="1" outlineLevel="1" x14ac:dyDescent="0.25">
      <c r="A39" s="60" t="s">
        <v>64</v>
      </c>
      <c r="B39" s="11">
        <v>14</v>
      </c>
      <c r="C39" s="27">
        <v>1</v>
      </c>
      <c r="D39" s="5">
        <f t="shared" si="3"/>
        <v>6.1071428571428559</v>
      </c>
      <c r="E39" s="12"/>
      <c r="F39" s="30"/>
      <c r="G39" s="51"/>
    </row>
    <row r="40" spans="1:15" hidden="1" outlineLevel="1" x14ac:dyDescent="0.25">
      <c r="A40" s="11" t="s">
        <v>7</v>
      </c>
      <c r="B40" s="11">
        <v>100</v>
      </c>
      <c r="C40" s="27">
        <v>0</v>
      </c>
      <c r="D40" s="5">
        <f t="shared" si="3"/>
        <v>0</v>
      </c>
      <c r="E40" s="17"/>
      <c r="F40" s="30"/>
      <c r="G40" s="51"/>
      <c r="H40" s="4"/>
    </row>
    <row r="41" spans="1:15" hidden="1" outlineLevel="1" x14ac:dyDescent="0.25">
      <c r="A41" s="60" t="s">
        <v>63</v>
      </c>
      <c r="B41" s="11">
        <v>9</v>
      </c>
      <c r="C41" s="27">
        <v>1</v>
      </c>
      <c r="D41" s="5">
        <f t="shared" si="3"/>
        <v>9.5</v>
      </c>
      <c r="E41" s="17"/>
      <c r="G41" s="51"/>
      <c r="H41" s="4"/>
    </row>
    <row r="42" spans="1:15" hidden="1" outlineLevel="1" x14ac:dyDescent="0.25">
      <c r="A42" s="11" t="s">
        <v>18</v>
      </c>
      <c r="B42" s="11">
        <v>40</v>
      </c>
      <c r="C42" s="27">
        <v>2</v>
      </c>
      <c r="D42" s="5">
        <f t="shared" si="3"/>
        <v>4.2749999999999995</v>
      </c>
      <c r="E42" s="17"/>
      <c r="F42" s="30" t="s">
        <v>45</v>
      </c>
      <c r="G42" s="50"/>
      <c r="H42" s="4"/>
    </row>
    <row r="43" spans="1:15" hidden="1" outlineLevel="1" x14ac:dyDescent="0.25">
      <c r="A43" s="11" t="s">
        <v>10</v>
      </c>
      <c r="B43" s="11" t="s">
        <v>19</v>
      </c>
      <c r="C43" s="27" t="s">
        <v>19</v>
      </c>
      <c r="D43" s="5">
        <f>81*0.95-SUM(D35:D42)</f>
        <v>7.1928571713571472</v>
      </c>
      <c r="E43" s="17"/>
      <c r="F43" s="17"/>
      <c r="G43" s="51"/>
      <c r="H43" s="4"/>
    </row>
    <row r="44" spans="1:15" hidden="1" outlineLevel="1" x14ac:dyDescent="0.25">
      <c r="A44" s="18"/>
      <c r="B44" s="26" t="s">
        <v>13</v>
      </c>
      <c r="C44" s="17"/>
      <c r="D44" s="18"/>
      <c r="G44" s="12"/>
    </row>
    <row r="45" spans="1:15" hidden="1" outlineLevel="1" x14ac:dyDescent="0.25">
      <c r="A45" s="1"/>
      <c r="B45" s="1"/>
    </row>
    <row r="46" spans="1:15" s="15" customFormat="1" ht="29.25" hidden="1" customHeight="1" outlineLevel="1" x14ac:dyDescent="0.25">
      <c r="A46" s="7" t="s">
        <v>2</v>
      </c>
      <c r="B46" s="15" t="s">
        <v>23</v>
      </c>
      <c r="C46" s="7" t="s">
        <v>25</v>
      </c>
      <c r="D46" s="7" t="s">
        <v>26</v>
      </c>
      <c r="E46" s="19" t="s">
        <v>24</v>
      </c>
      <c r="F46" s="7" t="s">
        <v>6</v>
      </c>
      <c r="G46" s="7" t="s">
        <v>9</v>
      </c>
    </row>
    <row r="47" spans="1:15" hidden="1" outlineLevel="1" x14ac:dyDescent="0.25">
      <c r="A47" s="39" t="s">
        <v>38</v>
      </c>
      <c r="B47" s="38"/>
      <c r="C47" s="45">
        <v>200</v>
      </c>
      <c r="D47" s="9">
        <v>20</v>
      </c>
      <c r="E47" s="31">
        <f>IFERROR(C47/D47/10*1.05, 1.05)</f>
        <v>1.05</v>
      </c>
      <c r="F47" s="29">
        <f t="shared" ref="F47:F53" si="4">9.45</f>
        <v>9.4499999999999993</v>
      </c>
    </row>
    <row r="48" spans="1:15" hidden="1" outlineLevel="1" x14ac:dyDescent="0.25">
      <c r="A48" s="40" t="s">
        <v>39</v>
      </c>
      <c r="B48" s="21"/>
      <c r="C48" s="46">
        <v>400</v>
      </c>
      <c r="D48" s="10">
        <v>40</v>
      </c>
      <c r="E48" s="52">
        <f t="shared" ref="E48:E53" si="5">IFERROR(C48/D48/10*1.05, 1.05)</f>
        <v>1.05</v>
      </c>
      <c r="F48" s="33">
        <f t="shared" si="4"/>
        <v>9.4499999999999993</v>
      </c>
    </row>
    <row r="49" spans="1:15" hidden="1" outlineLevel="1" x14ac:dyDescent="0.25">
      <c r="A49" s="41" t="s">
        <v>40</v>
      </c>
      <c r="B49" s="20"/>
      <c r="C49" s="45">
        <v>600</v>
      </c>
      <c r="D49" s="34">
        <v>60</v>
      </c>
      <c r="E49" s="31">
        <f t="shared" si="5"/>
        <v>1.05</v>
      </c>
      <c r="F49" s="29">
        <f t="shared" si="4"/>
        <v>9.4499999999999993</v>
      </c>
    </row>
    <row r="50" spans="1:15" hidden="1" outlineLevel="1" x14ac:dyDescent="0.25">
      <c r="A50" s="42" t="s">
        <v>41</v>
      </c>
      <c r="B50" s="21"/>
      <c r="C50" s="46">
        <v>800</v>
      </c>
      <c r="D50" s="10">
        <v>80</v>
      </c>
      <c r="E50" s="52">
        <f t="shared" si="5"/>
        <v>1.05</v>
      </c>
      <c r="F50" s="33">
        <f t="shared" si="4"/>
        <v>9.4499999999999993</v>
      </c>
    </row>
    <row r="51" spans="1:15" s="23" customFormat="1" hidden="1" outlineLevel="1" x14ac:dyDescent="0.25">
      <c r="A51" s="43" t="s">
        <v>42</v>
      </c>
      <c r="B51" s="22"/>
      <c r="C51" s="47">
        <v>1000</v>
      </c>
      <c r="D51" s="35">
        <v>100</v>
      </c>
      <c r="E51" s="31">
        <f t="shared" si="5"/>
        <v>1.05</v>
      </c>
      <c r="F51" s="29">
        <f t="shared" si="4"/>
        <v>9.4499999999999993</v>
      </c>
    </row>
    <row r="52" spans="1:15" hidden="1" outlineLevel="1" x14ac:dyDescent="0.25">
      <c r="A52" s="42" t="s">
        <v>43</v>
      </c>
      <c r="B52" s="21"/>
      <c r="C52" s="46">
        <v>1200</v>
      </c>
      <c r="D52" s="10">
        <v>120</v>
      </c>
      <c r="E52" s="52">
        <f t="shared" si="5"/>
        <v>1.05</v>
      </c>
      <c r="F52" s="33">
        <f t="shared" si="4"/>
        <v>9.4499999999999993</v>
      </c>
    </row>
    <row r="53" spans="1:15" hidden="1" outlineLevel="1" x14ac:dyDescent="0.25">
      <c r="A53" s="44" t="s">
        <v>44</v>
      </c>
      <c r="B53" s="36"/>
      <c r="C53" s="48">
        <v>1400</v>
      </c>
      <c r="D53" s="37">
        <v>140</v>
      </c>
      <c r="E53" s="53">
        <f t="shared" si="5"/>
        <v>1.05</v>
      </c>
      <c r="F53" s="32">
        <f t="shared" si="4"/>
        <v>9.4499999999999993</v>
      </c>
    </row>
    <row r="54" spans="1:15" collapsed="1" x14ac:dyDescent="0.25"/>
    <row r="55" spans="1:15" s="14" customFormat="1" ht="15" customHeight="1" x14ac:dyDescent="0.25">
      <c r="A55" s="1" t="s">
        <v>37</v>
      </c>
      <c r="B55" s="1"/>
      <c r="C55" s="2"/>
      <c r="D55" s="3"/>
      <c r="J55" s="15"/>
      <c r="K55" s="15"/>
      <c r="L55" s="15"/>
      <c r="M55" s="15"/>
      <c r="N55" s="15"/>
      <c r="O55" s="15"/>
    </row>
    <row r="56" spans="1:15" ht="30" hidden="1" outlineLevel="1" x14ac:dyDescent="0.25">
      <c r="A56" s="7" t="s">
        <v>0</v>
      </c>
      <c r="B56" s="7" t="s">
        <v>12</v>
      </c>
      <c r="C56" s="8" t="s">
        <v>11</v>
      </c>
      <c r="D56" s="7" t="s">
        <v>8</v>
      </c>
      <c r="E56" s="14"/>
      <c r="F56" s="14"/>
      <c r="G56" s="14"/>
      <c r="H56" s="14"/>
    </row>
    <row r="57" spans="1:15" hidden="1" outlineLevel="1" x14ac:dyDescent="0.25">
      <c r="A57" s="11" t="s">
        <v>1</v>
      </c>
      <c r="B57" s="11">
        <v>1</v>
      </c>
      <c r="C57" s="27">
        <f>G2</f>
        <v>0.33333333300000001</v>
      </c>
      <c r="D57" s="5">
        <f>IFERROR(C57/B57*90*0.95,"")</f>
        <v>28.499999971499999</v>
      </c>
      <c r="E57" s="16"/>
      <c r="F57" s="6" t="s">
        <v>22</v>
      </c>
      <c r="G57" s="50"/>
    </row>
    <row r="58" spans="1:15" hidden="1" outlineLevel="1" x14ac:dyDescent="0.25">
      <c r="A58" s="11" t="s">
        <v>16</v>
      </c>
      <c r="B58" s="11">
        <v>100</v>
      </c>
      <c r="C58" s="49">
        <f>G20</f>
        <v>0</v>
      </c>
      <c r="D58" s="5">
        <f t="shared" ref="D58:D64" si="6">IFERROR(C58/B58*90*0.95,"")</f>
        <v>0</v>
      </c>
      <c r="E58" s="12"/>
      <c r="F58" s="6"/>
      <c r="G58" s="51"/>
    </row>
    <row r="59" spans="1:15" hidden="1" outlineLevel="1" x14ac:dyDescent="0.25">
      <c r="A59" s="11" t="s">
        <v>17</v>
      </c>
      <c r="B59" s="11">
        <v>3000</v>
      </c>
      <c r="C59" s="49">
        <f>G42</f>
        <v>0</v>
      </c>
      <c r="D59" s="5">
        <f t="shared" si="6"/>
        <v>0</v>
      </c>
      <c r="E59" s="12"/>
      <c r="F59" s="30"/>
      <c r="G59" s="51"/>
    </row>
    <row r="60" spans="1:15" hidden="1" outlineLevel="1" x14ac:dyDescent="0.25">
      <c r="A60" s="11" t="s">
        <v>15</v>
      </c>
      <c r="B60" s="11">
        <v>6</v>
      </c>
      <c r="C60" s="27">
        <v>1.5</v>
      </c>
      <c r="D60" s="5">
        <f t="shared" si="6"/>
        <v>21.375</v>
      </c>
      <c r="E60" s="12"/>
      <c r="F60" s="30"/>
      <c r="G60" s="51"/>
    </row>
    <row r="61" spans="1:15" hidden="1" outlineLevel="1" x14ac:dyDescent="0.25">
      <c r="A61" s="60" t="s">
        <v>64</v>
      </c>
      <c r="B61" s="11">
        <v>14</v>
      </c>
      <c r="C61" s="27">
        <v>1</v>
      </c>
      <c r="D61" s="5">
        <f t="shared" si="6"/>
        <v>6.1071428571428559</v>
      </c>
      <c r="E61" s="12"/>
      <c r="F61" s="30"/>
      <c r="G61" s="51"/>
    </row>
    <row r="62" spans="1:15" hidden="1" outlineLevel="1" x14ac:dyDescent="0.25">
      <c r="A62" s="11" t="s">
        <v>7</v>
      </c>
      <c r="B62" s="11">
        <v>100</v>
      </c>
      <c r="C62" s="27">
        <v>0</v>
      </c>
      <c r="D62" s="5">
        <f t="shared" si="6"/>
        <v>0</v>
      </c>
      <c r="E62" s="17"/>
      <c r="F62" s="30"/>
      <c r="G62" s="51"/>
      <c r="H62" s="4"/>
    </row>
    <row r="63" spans="1:15" hidden="1" outlineLevel="1" x14ac:dyDescent="0.25">
      <c r="A63" s="60" t="s">
        <v>63</v>
      </c>
      <c r="B63" s="11">
        <v>9</v>
      </c>
      <c r="C63" s="27">
        <v>1</v>
      </c>
      <c r="D63" s="5">
        <f t="shared" si="6"/>
        <v>9.5</v>
      </c>
      <c r="E63" s="17"/>
      <c r="G63" s="51"/>
      <c r="H63" s="4"/>
    </row>
    <row r="64" spans="1:15" hidden="1" outlineLevel="1" x14ac:dyDescent="0.25">
      <c r="A64" s="11" t="s">
        <v>18</v>
      </c>
      <c r="B64" s="11">
        <v>40</v>
      </c>
      <c r="C64" s="27">
        <v>2</v>
      </c>
      <c r="D64" s="5">
        <f t="shared" si="6"/>
        <v>4.2749999999999995</v>
      </c>
      <c r="E64" s="17"/>
      <c r="F64" s="30" t="s">
        <v>46</v>
      </c>
      <c r="G64" s="50"/>
      <c r="H64" s="4"/>
    </row>
    <row r="65" spans="1:8" hidden="1" outlineLevel="1" x14ac:dyDescent="0.25">
      <c r="A65" s="11" t="s">
        <v>10</v>
      </c>
      <c r="B65" s="11" t="s">
        <v>19</v>
      </c>
      <c r="C65" s="27" t="s">
        <v>19</v>
      </c>
      <c r="D65" s="5">
        <f>81*0.95-SUM(D57:D64)</f>
        <v>7.1928571713571472</v>
      </c>
      <c r="E65" s="17"/>
      <c r="F65" s="17"/>
      <c r="H65" s="4"/>
    </row>
    <row r="66" spans="1:8" hidden="1" outlineLevel="1" x14ac:dyDescent="0.25">
      <c r="A66" s="18"/>
      <c r="B66" s="26" t="s">
        <v>13</v>
      </c>
      <c r="C66" s="17"/>
      <c r="D66" s="18"/>
      <c r="G66" s="12"/>
    </row>
    <row r="67" spans="1:8" hidden="1" outlineLevel="1" x14ac:dyDescent="0.25">
      <c r="A67" s="1"/>
      <c r="B67" s="1"/>
    </row>
    <row r="68" spans="1:8" s="15" customFormat="1" ht="29.25" hidden="1" customHeight="1" outlineLevel="1" x14ac:dyDescent="0.25">
      <c r="A68" s="7" t="s">
        <v>2</v>
      </c>
      <c r="B68" s="15" t="s">
        <v>23</v>
      </c>
      <c r="C68" s="7" t="s">
        <v>25</v>
      </c>
      <c r="D68" s="7" t="s">
        <v>26</v>
      </c>
      <c r="E68" s="19" t="s">
        <v>24</v>
      </c>
      <c r="F68" s="7" t="s">
        <v>6</v>
      </c>
      <c r="G68" s="7" t="s">
        <v>9</v>
      </c>
    </row>
    <row r="69" spans="1:8" hidden="1" outlineLevel="1" x14ac:dyDescent="0.25">
      <c r="A69" s="39" t="s">
        <v>47</v>
      </c>
      <c r="B69" s="38"/>
      <c r="C69" s="45">
        <v>0</v>
      </c>
      <c r="D69" s="9">
        <v>0</v>
      </c>
      <c r="E69" s="31">
        <f>IFERROR(C69/D69/10*1.05, 1.05)</f>
        <v>1.05</v>
      </c>
      <c r="F69" s="29">
        <f t="shared" ref="F69:F75" si="7">9.45</f>
        <v>9.4499999999999993</v>
      </c>
    </row>
    <row r="70" spans="1:8" hidden="1" outlineLevel="1" x14ac:dyDescent="0.25">
      <c r="A70" s="40" t="s">
        <v>48</v>
      </c>
      <c r="B70" s="21"/>
      <c r="C70" s="46">
        <v>5</v>
      </c>
      <c r="D70" s="10">
        <v>0.5</v>
      </c>
      <c r="E70" s="52">
        <f t="shared" ref="E70:E75" si="8">IFERROR(C70/D70/10*1.05, 1.05)</f>
        <v>1.05</v>
      </c>
      <c r="F70" s="33">
        <f t="shared" si="7"/>
        <v>9.4499999999999993</v>
      </c>
    </row>
    <row r="71" spans="1:8" hidden="1" outlineLevel="1" x14ac:dyDescent="0.25">
      <c r="A71" s="41" t="s">
        <v>49</v>
      </c>
      <c r="B71" s="20"/>
      <c r="C71" s="45">
        <v>10</v>
      </c>
      <c r="D71" s="34">
        <v>1</v>
      </c>
      <c r="E71" s="31">
        <f t="shared" si="8"/>
        <v>1.05</v>
      </c>
      <c r="F71" s="29">
        <f t="shared" si="7"/>
        <v>9.4499999999999993</v>
      </c>
    </row>
    <row r="72" spans="1:8" hidden="1" outlineLevel="1" x14ac:dyDescent="0.25">
      <c r="A72" s="42" t="s">
        <v>50</v>
      </c>
      <c r="B72" s="21"/>
      <c r="C72" s="46">
        <v>15</v>
      </c>
      <c r="D72" s="10">
        <v>1.5</v>
      </c>
      <c r="E72" s="52">
        <f t="shared" si="8"/>
        <v>1.05</v>
      </c>
      <c r="F72" s="33">
        <f t="shared" si="7"/>
        <v>9.4499999999999993</v>
      </c>
    </row>
    <row r="73" spans="1:8" s="23" customFormat="1" hidden="1" outlineLevel="1" x14ac:dyDescent="0.25">
      <c r="A73" s="43" t="s">
        <v>51</v>
      </c>
      <c r="B73" s="22"/>
      <c r="C73" s="47">
        <v>20</v>
      </c>
      <c r="D73" s="35">
        <v>2</v>
      </c>
      <c r="E73" s="31">
        <f t="shared" si="8"/>
        <v>1.05</v>
      </c>
      <c r="F73" s="29">
        <f t="shared" si="7"/>
        <v>9.4499999999999993</v>
      </c>
    </row>
    <row r="74" spans="1:8" hidden="1" outlineLevel="1" x14ac:dyDescent="0.25">
      <c r="A74" s="42" t="s">
        <v>52</v>
      </c>
      <c r="B74" s="21"/>
      <c r="C74" s="46">
        <v>25</v>
      </c>
      <c r="D74" s="10">
        <v>2.5</v>
      </c>
      <c r="E74" s="52">
        <f t="shared" si="8"/>
        <v>1.05</v>
      </c>
      <c r="F74" s="33">
        <f t="shared" si="7"/>
        <v>9.4499999999999993</v>
      </c>
    </row>
    <row r="75" spans="1:8" hidden="1" outlineLevel="1" x14ac:dyDescent="0.25">
      <c r="A75" s="44" t="s">
        <v>53</v>
      </c>
      <c r="B75" s="36"/>
      <c r="C75" s="48">
        <v>30</v>
      </c>
      <c r="D75" s="37">
        <v>3</v>
      </c>
      <c r="E75" s="53">
        <f t="shared" si="8"/>
        <v>1.05</v>
      </c>
      <c r="F75" s="32">
        <f t="shared" si="7"/>
        <v>9.4499999999999993</v>
      </c>
    </row>
    <row r="76" spans="1:8" collapsed="1" x14ac:dyDescent="0.25"/>
    <row r="77" spans="1:8" x14ac:dyDescent="0.25">
      <c r="A77" s="1" t="s">
        <v>54</v>
      </c>
    </row>
    <row r="78" spans="1:8" ht="60" outlineLevel="1" x14ac:dyDescent="0.25">
      <c r="A78" s="62" t="s">
        <v>0</v>
      </c>
      <c r="B78" s="58" t="s">
        <v>12</v>
      </c>
      <c r="C78" s="59" t="s">
        <v>11</v>
      </c>
      <c r="D78" s="58" t="s">
        <v>55</v>
      </c>
      <c r="E78" s="58" t="s">
        <v>56</v>
      </c>
      <c r="F78" s="68" t="str">
        <f>"Master Mix for " &amp;TEXT(G3,"#") &amp;"  buffers (uL)"</f>
        <v>Master Mix for   buffers (uL)</v>
      </c>
      <c r="G78" s="58"/>
      <c r="H78" s="3" t="str">
        <f>TEXT(G4,"")</f>
        <v/>
      </c>
    </row>
    <row r="79" spans="1:8" outlineLevel="1" x14ac:dyDescent="0.25">
      <c r="A79" s="60" t="s">
        <v>1</v>
      </c>
      <c r="B79" s="60">
        <v>1</v>
      </c>
      <c r="C79" s="27">
        <f>G2</f>
        <v>0.33333333300000001</v>
      </c>
      <c r="D79" s="66">
        <f>IFERROR(C79/B79*90*0.95,"")</f>
        <v>28.499999971499999</v>
      </c>
      <c r="E79" s="55"/>
    </row>
    <row r="80" spans="1:8" outlineLevel="1" x14ac:dyDescent="0.25">
      <c r="A80" s="60" t="s">
        <v>16</v>
      </c>
      <c r="B80" s="60">
        <v>100</v>
      </c>
      <c r="C80" s="49">
        <f>G20</f>
        <v>0</v>
      </c>
      <c r="D80" s="66">
        <f t="shared" ref="D80:D85" si="9">IFERROR(C80/B80*90*0.95,"")</f>
        <v>0</v>
      </c>
      <c r="E80" s="66">
        <f>IFERROR(D80*1.05,"")</f>
        <v>0</v>
      </c>
      <c r="F80" s="69">
        <f>IFERROR(G3*E80*1.05,"")</f>
        <v>0</v>
      </c>
    </row>
    <row r="81" spans="1:6" outlineLevel="1" x14ac:dyDescent="0.25">
      <c r="A81" s="60" t="s">
        <v>17</v>
      </c>
      <c r="B81" s="60">
        <v>3000</v>
      </c>
      <c r="C81" s="49">
        <f>G42</f>
        <v>0</v>
      </c>
      <c r="D81" s="66">
        <f t="shared" si="9"/>
        <v>0</v>
      </c>
      <c r="E81" s="66">
        <f t="shared" ref="E81:E86" si="10">IFERROR(D81*1.05,"")</f>
        <v>0</v>
      </c>
      <c r="F81" s="70">
        <f>IFERROR(G3*E81*1.05,"")</f>
        <v>0</v>
      </c>
    </row>
    <row r="82" spans="1:6" outlineLevel="1" x14ac:dyDescent="0.25">
      <c r="A82" s="60" t="s">
        <v>15</v>
      </c>
      <c r="B82" s="60">
        <v>6</v>
      </c>
      <c r="C82" s="27">
        <v>1.5</v>
      </c>
      <c r="D82" s="66">
        <f t="shared" si="9"/>
        <v>21.375</v>
      </c>
      <c r="E82" s="66">
        <f t="shared" si="10"/>
        <v>22.443750000000001</v>
      </c>
      <c r="F82" s="70">
        <f>IFERROR(G3*E82*1.05,"")</f>
        <v>0</v>
      </c>
    </row>
    <row r="83" spans="1:6" outlineLevel="1" x14ac:dyDescent="0.25">
      <c r="A83" s="60" t="s">
        <v>64</v>
      </c>
      <c r="B83" s="60">
        <v>14</v>
      </c>
      <c r="C83" s="27">
        <v>1</v>
      </c>
      <c r="D83" s="66">
        <f t="shared" si="9"/>
        <v>6.1071428571428559</v>
      </c>
      <c r="E83" s="66">
        <f t="shared" si="10"/>
        <v>6.4124999999999988</v>
      </c>
      <c r="F83" s="70">
        <f>IFERROR(G3*E83*1.05,"")</f>
        <v>0</v>
      </c>
    </row>
    <row r="84" spans="1:6" outlineLevel="1" x14ac:dyDescent="0.25">
      <c r="A84" s="60" t="s">
        <v>7</v>
      </c>
      <c r="B84" s="60">
        <v>100</v>
      </c>
      <c r="C84" s="49">
        <f>G64</f>
        <v>0</v>
      </c>
      <c r="D84" s="66">
        <f t="shared" si="9"/>
        <v>0</v>
      </c>
      <c r="E84" s="66">
        <f t="shared" si="10"/>
        <v>0</v>
      </c>
      <c r="F84" s="70">
        <f>IFERROR(G3*E84*1.05,"")</f>
        <v>0</v>
      </c>
    </row>
    <row r="85" spans="1:6" outlineLevel="1" x14ac:dyDescent="0.25">
      <c r="A85" s="60" t="s">
        <v>18</v>
      </c>
      <c r="B85" s="60">
        <v>40</v>
      </c>
      <c r="C85" s="27">
        <v>2</v>
      </c>
      <c r="D85" s="66">
        <f t="shared" si="9"/>
        <v>4.2749999999999995</v>
      </c>
      <c r="E85" s="66">
        <f t="shared" si="10"/>
        <v>4.4887499999999996</v>
      </c>
      <c r="F85" s="70">
        <f>IFERROR(G3*E85*1.05,"")</f>
        <v>0</v>
      </c>
    </row>
    <row r="86" spans="1:6" outlineLevel="1" x14ac:dyDescent="0.25">
      <c r="A86" s="60" t="s">
        <v>59</v>
      </c>
      <c r="B86" s="60" t="s">
        <v>19</v>
      </c>
      <c r="C86" s="27" t="s">
        <v>19</v>
      </c>
      <c r="D86" s="66">
        <f>90*0.95*0.75-SUM(D79:D85)</f>
        <v>3.8678571713571444</v>
      </c>
      <c r="E86" s="66">
        <f t="shared" si="10"/>
        <v>4.0612500299250014</v>
      </c>
      <c r="F86" s="71">
        <f>IFERROR(G3*E86*1.05,"")</f>
        <v>0</v>
      </c>
    </row>
    <row r="87" spans="1:6" outlineLevel="1" x14ac:dyDescent="0.25">
      <c r="A87" s="55"/>
      <c r="B87" s="64" t="s">
        <v>13</v>
      </c>
      <c r="C87" s="54"/>
      <c r="D87" s="65"/>
      <c r="E87" s="55"/>
      <c r="F87" s="55"/>
    </row>
    <row r="88" spans="1:6" outlineLevel="1" x14ac:dyDescent="0.25">
      <c r="A88" s="55"/>
      <c r="B88" s="72" t="s">
        <v>60</v>
      </c>
      <c r="C88" s="54"/>
      <c r="D88" s="55"/>
      <c r="E88" s="55"/>
      <c r="F88" s="55"/>
    </row>
    <row r="89" spans="1:6" ht="30" outlineLevel="1" x14ac:dyDescent="0.25">
      <c r="E89" s="57" t="s">
        <v>61</v>
      </c>
      <c r="F89" s="73">
        <f>SUM(E80:E86)</f>
        <v>37.406250029924998</v>
      </c>
    </row>
  </sheetData>
  <sheetProtection selectLockedCells="1"/>
  <sortState ref="F15:G16">
    <sortCondition sortBy="cellColor" ref="F15"/>
  </sortState>
  <dataConsolidate/>
  <conditionalFormatting sqref="E25:F31">
    <cfRule type="cellIs" dxfId="48" priority="99" operator="equal">
      <formula>0</formula>
    </cfRule>
    <cfRule type="cellIs" dxfId="47" priority="100" operator="lessThan">
      <formula>0.5</formula>
    </cfRule>
  </conditionalFormatting>
  <conditionalFormatting sqref="D13">
    <cfRule type="cellIs" dxfId="46" priority="73" operator="equal">
      <formula>0</formula>
    </cfRule>
    <cfRule type="cellIs" dxfId="45" priority="74" operator="lessThan">
      <formula>0.5</formula>
    </cfRule>
  </conditionalFormatting>
  <conditionalFormatting sqref="D13">
    <cfRule type="expression" dxfId="44" priority="72">
      <formula>(MM_sum/_xlnm.extract &gt; 85.5)</formula>
    </cfRule>
  </conditionalFormatting>
  <conditionalFormatting sqref="D21">
    <cfRule type="cellIs" dxfId="43" priority="67" operator="equal">
      <formula>0</formula>
    </cfRule>
    <cfRule type="cellIs" dxfId="42" priority="68" operator="lessThan">
      <formula>0.5</formula>
    </cfRule>
  </conditionalFormatting>
  <conditionalFormatting sqref="D21">
    <cfRule type="expression" dxfId="41" priority="66">
      <formula>(MM_sum/_xlnm.extract &gt; 85.5)</formula>
    </cfRule>
  </conditionalFormatting>
  <conditionalFormatting sqref="D14:D20">
    <cfRule type="expression" dxfId="40" priority="38">
      <formula>(MM_sum/_xlnm.extract &gt; 85.5)</formula>
    </cfRule>
  </conditionalFormatting>
  <conditionalFormatting sqref="E47:E53">
    <cfRule type="cellIs" dxfId="39" priority="61" operator="equal">
      <formula>0</formula>
    </cfRule>
    <cfRule type="cellIs" dxfId="38" priority="62" operator="lessThan">
      <formula>0.5</formula>
    </cfRule>
  </conditionalFormatting>
  <conditionalFormatting sqref="D35">
    <cfRule type="cellIs" dxfId="37" priority="59" operator="equal">
      <formula>0</formula>
    </cfRule>
    <cfRule type="cellIs" dxfId="36" priority="60" operator="lessThan">
      <formula>0.5</formula>
    </cfRule>
  </conditionalFormatting>
  <conditionalFormatting sqref="D35">
    <cfRule type="expression" dxfId="35" priority="58">
      <formula>(MM_sum/_xlnm.extract &gt; 85.5)</formula>
    </cfRule>
  </conditionalFormatting>
  <conditionalFormatting sqref="D43">
    <cfRule type="cellIs" dxfId="34" priority="56" operator="equal">
      <formula>0</formula>
    </cfRule>
    <cfRule type="cellIs" dxfId="33" priority="57" operator="lessThan">
      <formula>0.5</formula>
    </cfRule>
  </conditionalFormatting>
  <conditionalFormatting sqref="D43">
    <cfRule type="expression" dxfId="32" priority="55">
      <formula>(MM_sum/_xlnm.extract &gt; 85.5)</formula>
    </cfRule>
  </conditionalFormatting>
  <conditionalFormatting sqref="E69:E75">
    <cfRule type="cellIs" dxfId="31" priority="50" operator="equal">
      <formula>0</formula>
    </cfRule>
    <cfRule type="cellIs" dxfId="30" priority="51" operator="lessThan">
      <formula>0.5</formula>
    </cfRule>
  </conditionalFormatting>
  <conditionalFormatting sqref="D57">
    <cfRule type="cellIs" dxfId="29" priority="48" operator="equal">
      <formula>0</formula>
    </cfRule>
    <cfRule type="cellIs" dxfId="28" priority="49" operator="lessThan">
      <formula>0.5</formula>
    </cfRule>
  </conditionalFormatting>
  <conditionalFormatting sqref="D57">
    <cfRule type="expression" dxfId="27" priority="47">
      <formula>(MM_sum/_xlnm.extract &gt; 85.5)</formula>
    </cfRule>
  </conditionalFormatting>
  <conditionalFormatting sqref="D65">
    <cfRule type="cellIs" dxfId="26" priority="45" operator="equal">
      <formula>0</formula>
    </cfRule>
    <cfRule type="cellIs" dxfId="25" priority="46" operator="lessThan">
      <formula>0.5</formula>
    </cfRule>
  </conditionalFormatting>
  <conditionalFormatting sqref="D65">
    <cfRule type="expression" dxfId="24" priority="44">
      <formula>(MM_sum/_xlnm.extract &gt; 85.5)</formula>
    </cfRule>
  </conditionalFormatting>
  <conditionalFormatting sqref="D14:D20">
    <cfRule type="cellIs" dxfId="23" priority="39" operator="equal">
      <formula>0</formula>
    </cfRule>
    <cfRule type="cellIs" dxfId="22" priority="40" operator="lessThan">
      <formula>0.5</formula>
    </cfRule>
  </conditionalFormatting>
  <conditionalFormatting sqref="D58:D64">
    <cfRule type="expression" dxfId="21" priority="32">
      <formula>(MM_sum/_xlnm.extract &gt; 85.5)</formula>
    </cfRule>
  </conditionalFormatting>
  <conditionalFormatting sqref="D36:D42">
    <cfRule type="cellIs" dxfId="20" priority="36" operator="equal">
      <formula>0</formula>
    </cfRule>
    <cfRule type="cellIs" dxfId="19" priority="37" operator="lessThan">
      <formula>0.5</formula>
    </cfRule>
  </conditionalFormatting>
  <conditionalFormatting sqref="D36:D42">
    <cfRule type="expression" dxfId="18" priority="35">
      <formula>(MM_sum/_xlnm.extract &gt; 85.5)</formula>
    </cfRule>
  </conditionalFormatting>
  <conditionalFormatting sqref="D58:D64">
    <cfRule type="cellIs" dxfId="17" priority="33" operator="equal">
      <formula>0</formula>
    </cfRule>
    <cfRule type="cellIs" dxfId="16" priority="34" operator="lessThan">
      <formula>0.5</formula>
    </cfRule>
  </conditionalFormatting>
  <conditionalFormatting sqref="F47:F53">
    <cfRule type="cellIs" dxfId="15" priority="30" operator="equal">
      <formula>0</formula>
    </cfRule>
    <cfRule type="cellIs" dxfId="14" priority="31" operator="lessThan">
      <formula>0.5</formula>
    </cfRule>
  </conditionalFormatting>
  <conditionalFormatting sqref="F69:F75">
    <cfRule type="cellIs" dxfId="13" priority="28" operator="equal">
      <formula>0</formula>
    </cfRule>
    <cfRule type="cellIs" dxfId="12" priority="29" operator="lessThan">
      <formula>0.5</formula>
    </cfRule>
  </conditionalFormatting>
  <conditionalFormatting sqref="D79">
    <cfRule type="cellIs" dxfId="11" priority="14" operator="equal">
      <formula>0</formula>
    </cfRule>
    <cfRule type="cellIs" dxfId="10" priority="15" operator="lessThan">
      <formula>0.5</formula>
    </cfRule>
  </conditionalFormatting>
  <conditionalFormatting sqref="D79">
    <cfRule type="expression" dxfId="9" priority="13">
      <formula>(MM_sum/_xlnm.extract &gt; 85.5)</formula>
    </cfRule>
  </conditionalFormatting>
  <conditionalFormatting sqref="D80:D86">
    <cfRule type="expression" dxfId="8" priority="10">
      <formula>(MM_sum/_xlnm.extract &gt; 85.5)</formula>
    </cfRule>
  </conditionalFormatting>
  <conditionalFormatting sqref="D80:D86">
    <cfRule type="cellIs" dxfId="7" priority="11" operator="equal">
      <formula>0</formula>
    </cfRule>
    <cfRule type="cellIs" dxfId="6" priority="12" operator="lessThan">
      <formula>0.5</formula>
    </cfRule>
  </conditionalFormatting>
  <conditionalFormatting sqref="E80">
    <cfRule type="expression" dxfId="5" priority="7">
      <formula>(MM_sum/_xlnm.extract &gt; 85.5)</formula>
    </cfRule>
  </conditionalFormatting>
  <conditionalFormatting sqref="E80">
    <cfRule type="cellIs" dxfId="4" priority="8" operator="equal">
      <formula>0</formula>
    </cfRule>
    <cfRule type="cellIs" dxfId="3" priority="9" operator="lessThan">
      <formula>0.5</formula>
    </cfRule>
  </conditionalFormatting>
  <conditionalFormatting sqref="E81:E86">
    <cfRule type="expression" dxfId="2" priority="1">
      <formula>(MM_sum/_xlnm.extract &gt; 85.5)</formula>
    </cfRule>
  </conditionalFormatting>
  <conditionalFormatting sqref="E81:E86">
    <cfRule type="cellIs" dxfId="1" priority="2" operator="equal">
      <formula>0</formula>
    </cfRule>
    <cfRule type="cellIs" dxfId="0" priority="3" operator="lessThan">
      <formula>0.5</formula>
    </cfRule>
  </conditionalFormatting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36" workbookViewId="0">
      <selection activeCell="B74" sqref="B74"/>
    </sheetView>
  </sheetViews>
  <sheetFormatPr defaultColWidth="8.85546875" defaultRowHeight="15" x14ac:dyDescent="0.25"/>
  <cols>
    <col min="2" max="2" width="14.42578125" customWidth="1"/>
    <col min="3" max="3" width="11.85546875" customWidth="1"/>
    <col min="4" max="4" width="14.42578125" customWidth="1"/>
    <col min="5" max="5" width="15.140625" customWidth="1"/>
    <col min="7" max="9" width="17.42578125" customWidth="1"/>
    <col min="10" max="10" width="8.85546875" customWidth="1"/>
    <col min="12" max="12" width="18.140625" customWidth="1"/>
    <col min="15" max="15" width="14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Outline</vt:lpstr>
      <vt:lpstr>RawData_Mg</vt:lpstr>
      <vt:lpstr>RawData_K</vt:lpstr>
      <vt:lpstr>RawData_DTT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</dc:creator>
  <cp:lastModifiedBy>zachary.sun@gmail.com</cp:lastModifiedBy>
  <cp:lastPrinted>2012-08-29T07:15:19Z</cp:lastPrinted>
  <dcterms:created xsi:type="dcterms:W3CDTF">2012-06-15T21:22:50Z</dcterms:created>
  <dcterms:modified xsi:type="dcterms:W3CDTF">2013-01-23T01:26:29Z</dcterms:modified>
</cp:coreProperties>
</file>