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mothy Raymond\Desktop\Directories\7_Change_Requests\54273\"/>
    </mc:Choice>
  </mc:AlternateContent>
  <bookViews>
    <workbookView xWindow="-15" yWindow="6150" windowWidth="23250" windowHeight="618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H13" i="1" l="1"/>
  <c r="B76" i="1" s="1"/>
  <c r="D22" i="1" l="1"/>
  <c r="B36" i="1" l="1"/>
  <c r="H10" i="1"/>
  <c r="B78" i="1" s="1"/>
  <c r="B37" i="1" l="1"/>
  <c r="B39" i="1"/>
  <c r="B38" i="1"/>
  <c r="B40" i="1"/>
  <c r="B53" i="1"/>
  <c r="G37" i="1" l="1"/>
  <c r="B54" i="1" s="1"/>
  <c r="B41" i="1"/>
  <c r="B75" i="1"/>
  <c r="A31" i="1" l="1"/>
  <c r="D75" i="1"/>
  <c r="B77" i="1"/>
  <c r="D77" i="1" s="1"/>
  <c r="D78" i="1"/>
  <c r="B79" i="1" l="1"/>
  <c r="G41" i="1"/>
  <c r="B58" i="1" s="1"/>
  <c r="G38" i="1"/>
  <c r="B55" i="1" s="1"/>
  <c r="G39" i="1"/>
  <c r="B56" i="1" s="1"/>
  <c r="G40" i="1"/>
  <c r="B57" i="1" s="1"/>
  <c r="B59" i="1" l="1"/>
  <c r="D76" i="1"/>
  <c r="D79" i="1"/>
  <c r="G42" i="1"/>
  <c r="B42" i="1"/>
  <c r="D80" i="1" l="1"/>
  <c r="B80" i="1"/>
</calcChain>
</file>

<file path=xl/sharedStrings.xml><?xml version="1.0" encoding="utf-8"?>
<sst xmlns="http://schemas.openxmlformats.org/spreadsheetml/2006/main" count="102" uniqueCount="45">
  <si>
    <t>µl</t>
  </si>
  <si>
    <t>Enter the volume of crude extract aliquots into the orange field:</t>
  </si>
  <si>
    <t>Concentration in cell-free reaction</t>
  </si>
  <si>
    <t>Crude Extract</t>
  </si>
  <si>
    <t>%</t>
  </si>
  <si>
    <t>Mg-glutamate</t>
  </si>
  <si>
    <t>mM</t>
  </si>
  <si>
    <t>K-glutamate</t>
  </si>
  <si>
    <t>Energy Solution</t>
  </si>
  <si>
    <t>PEG-8000</t>
  </si>
  <si>
    <t>Water to add*</t>
  </si>
  <si>
    <t>Stock solution concentration</t>
  </si>
  <si>
    <t>2.1) Enter the optimal Mg- and K-glutamate concentrations for cell-free expression into the orange fields:</t>
  </si>
  <si>
    <t>x</t>
  </si>
  <si>
    <t>Component</t>
  </si>
  <si>
    <t>Composition of 16 µl energy buffer aliquot</t>
  </si>
  <si>
    <t>x 16 µl</t>
  </si>
  <si>
    <t>nM</t>
  </si>
  <si>
    <t>Energy buffer</t>
  </si>
  <si>
    <t>Amino acid solution*</t>
  </si>
  <si>
    <t>Water to add**</t>
  </si>
  <si>
    <t>Composition of cell-free reaction</t>
  </si>
  <si>
    <t xml:space="preserve">*Leads to a concentration of 1 mM for each amino acid except Leu (0.83 mM Leu) in a cell-free reaction </t>
  </si>
  <si>
    <t>Prepare the energy buffer master mix by mixing the following volumes of the energy buffer components:</t>
  </si>
  <si>
    <t>*if negative, increase stock solution concentrations of Mg- or K-glutamate</t>
  </si>
  <si>
    <t>**if negative, increase concentration of DNA in stock solution</t>
  </si>
  <si>
    <t>Note: The 16 µl aliquot volume as well as the master mix volume are slightly higher than required to account for losses due to pipetting.</t>
  </si>
  <si>
    <t>Based on the above stock solution concentrations and optimal Mg- &amp; K-glutamate concentrations, the composition of a 16 µl energy buffer aliquot is:</t>
  </si>
  <si>
    <t>Mg-glutamate (100 mM)</t>
  </si>
  <si>
    <t>K-glutamate (3000 mM)</t>
  </si>
  <si>
    <t>Energy Solution (14 x)</t>
  </si>
  <si>
    <t>PEG-8000 (40 %)</t>
  </si>
  <si>
    <t>3) Preparation of the cell-free reaction</t>
  </si>
  <si>
    <t>Based on the DNA concentrations, prepare the cell-free reaction by mixing the following volumes of the different components:</t>
  </si>
  <si>
    <t>2.2) Enter the number of desired energy buffer aliquots each of a volume of 16 µl that you want to produce into the orange field:</t>
  </si>
  <si>
    <t>The final volume of the cell-free reaction is:</t>
  </si>
  <si>
    <t xml:space="preserve">The volume of energy buffer added to the cell-free reaction is: </t>
  </si>
  <si>
    <t>3.1) Enter the optimal vector concentration that leads to the highest expression yield of the model protein into the orange field:</t>
  </si>
  <si>
    <t xml:space="preserve">3.2) Enter the stock solution concentration of the vector into the orange field: </t>
  </si>
  <si>
    <t>Vector DNA</t>
  </si>
  <si>
    <t>1) Volume of crude extract aliquots, cell-free reactions and energy buffer aliquots</t>
  </si>
  <si>
    <r>
      <t>Note: The aliquot volume depends on the total protein concentration of the produced crude extract batch</t>
    </r>
    <r>
      <rPr>
        <vertAlign val="superscript"/>
        <sz val="12"/>
        <color theme="1"/>
        <rFont val="Calibri"/>
        <family val="2"/>
        <scheme val="minor"/>
      </rPr>
      <t>34</t>
    </r>
    <r>
      <rPr>
        <sz val="12"/>
        <color theme="1"/>
        <rFont val="Calibri"/>
        <family val="2"/>
        <scheme val="minor"/>
      </rPr>
      <t>. The maximal aliquot volume is 30 µl for protein concentrations between 27 - 30 mg/ml</t>
    </r>
    <r>
      <rPr>
        <vertAlign val="superscript"/>
        <sz val="12"/>
        <color theme="1"/>
        <rFont val="Calibri"/>
        <family val="2"/>
        <scheme val="minor"/>
      </rPr>
      <t>34</t>
    </r>
    <r>
      <rPr>
        <sz val="12"/>
        <color theme="1"/>
        <rFont val="Calibri"/>
        <family val="2"/>
        <scheme val="minor"/>
      </rPr>
      <t>. It is scaled down for higher protein conentrations</t>
    </r>
    <r>
      <rPr>
        <vertAlign val="superscript"/>
        <sz val="12"/>
        <color theme="1"/>
        <rFont val="Calibri"/>
        <family val="2"/>
        <scheme val="minor"/>
      </rPr>
      <t>34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e.g.</t>
    </r>
    <r>
      <rPr>
        <sz val="12"/>
        <color theme="1"/>
        <rFont val="Calibri"/>
        <family val="2"/>
        <scheme val="minor"/>
      </rPr>
      <t xml:space="preserve"> 32 mg/ml protein concentration </t>
    </r>
    <r>
      <rPr>
        <sz val="12"/>
        <color theme="1"/>
        <rFont val="Calibri"/>
        <family val="2"/>
      </rPr>
      <t>→ 28.1 µl aliquots).</t>
    </r>
  </si>
  <si>
    <t>2) Energy buffer composition and preparation of energy buffer master mix</t>
  </si>
  <si>
    <r>
      <t>The 2</t>
    </r>
    <r>
      <rPr>
        <vertAlign val="superscript"/>
        <sz val="12"/>
        <color theme="1"/>
        <rFont val="Calibri"/>
        <family val="2"/>
        <scheme val="minor"/>
      </rPr>
      <t>nd</t>
    </r>
    <r>
      <rPr>
        <sz val="12"/>
        <color theme="1"/>
        <rFont val="Calibri"/>
        <family val="2"/>
        <scheme val="minor"/>
      </rPr>
      <t xml:space="preserve"> column of this table indicates the stock solution concentrations of the energy buffer components.</t>
    </r>
  </si>
  <si>
    <r>
      <t>The 3</t>
    </r>
    <r>
      <rPr>
        <vertAlign val="superscript"/>
        <sz val="12"/>
        <color theme="1"/>
        <rFont val="Calibri"/>
        <family val="2"/>
        <scheme val="minor"/>
      </rPr>
      <t>rd</t>
    </r>
    <r>
      <rPr>
        <sz val="12"/>
        <color theme="1"/>
        <rFont val="Calibri"/>
        <family val="2"/>
        <scheme val="minor"/>
      </rPr>
      <t xml:space="preserve"> column of this table presents the concentrations of the energy buffer components in the final cell-free reaction.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</si>
</sst>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rgb="FF9C6500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14" fillId="4" borderId="0" applyNumberFormat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/>
    <xf numFmtId="0" fontId="9" fillId="0" borderId="0" xfId="0" applyFont="1"/>
    <xf numFmtId="0" fontId="5" fillId="0" borderId="0" xfId="0" applyFont="1"/>
    <xf numFmtId="0" fontId="11" fillId="0" borderId="0" xfId="0" applyFont="1" applyAlignment="1" applyProtection="1"/>
    <xf numFmtId="0" fontId="11" fillId="0" borderId="0" xfId="0" applyFont="1" applyAlignment="1"/>
    <xf numFmtId="0" fontId="9" fillId="0" borderId="10" xfId="0" applyFont="1" applyBorder="1" applyAlignment="1">
      <alignment horizontal="center" vertical="center"/>
    </xf>
    <xf numFmtId="0" fontId="9" fillId="0" borderId="8" xfId="0" applyFont="1" applyBorder="1"/>
    <xf numFmtId="0" fontId="9" fillId="0" borderId="12" xfId="0" applyFont="1" applyBorder="1"/>
    <xf numFmtId="0" fontId="9" fillId="0" borderId="9" xfId="0" applyFont="1" applyBorder="1"/>
    <xf numFmtId="0" fontId="9" fillId="0" borderId="13" xfId="0" applyFont="1" applyBorder="1"/>
    <xf numFmtId="2" fontId="10" fillId="3" borderId="8" xfId="2" applyNumberFormat="1" applyFont="1" applyBorder="1"/>
    <xf numFmtId="2" fontId="10" fillId="3" borderId="9" xfId="2" applyNumberFormat="1" applyFont="1" applyBorder="1"/>
    <xf numFmtId="0" fontId="5" fillId="0" borderId="9" xfId="0" applyFont="1" applyBorder="1"/>
    <xf numFmtId="0" fontId="10" fillId="3" borderId="9" xfId="2" applyFont="1" applyBorder="1"/>
    <xf numFmtId="0" fontId="9" fillId="0" borderId="14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2" fontId="9" fillId="0" borderId="0" xfId="0" applyNumberFormat="1" applyFont="1" applyBorder="1"/>
    <xf numFmtId="0" fontId="9" fillId="0" borderId="12" xfId="0" applyFont="1" applyBorder="1" applyAlignment="1">
      <alignment vertical="center"/>
    </xf>
    <xf numFmtId="2" fontId="9" fillId="0" borderId="11" xfId="0" applyNumberFormat="1" applyFont="1" applyBorder="1"/>
    <xf numFmtId="2" fontId="10" fillId="3" borderId="11" xfId="2" applyNumberFormat="1" applyFont="1" applyBorder="1"/>
    <xf numFmtId="0" fontId="8" fillId="2" borderId="7" xfId="1" applyFont="1" applyBorder="1" applyProtection="1">
      <protection locked="0"/>
    </xf>
    <xf numFmtId="0" fontId="9" fillId="0" borderId="16" xfId="0" applyFont="1" applyBorder="1" applyAlignment="1">
      <alignment horizontal="right"/>
    </xf>
    <xf numFmtId="0" fontId="13" fillId="0" borderId="0" xfId="0" applyFont="1" applyAlignment="1">
      <alignment vertical="center" wrapText="1"/>
    </xf>
    <xf numFmtId="2" fontId="10" fillId="3" borderId="0" xfId="2" applyNumberFormat="1" applyFont="1" applyBorder="1"/>
    <xf numFmtId="2" fontId="10" fillId="3" borderId="0" xfId="2" applyNumberFormat="1" applyFont="1" applyBorder="1" applyAlignment="1">
      <alignment vertical="center"/>
    </xf>
    <xf numFmtId="0" fontId="9" fillId="0" borderId="17" xfId="0" applyFont="1" applyBorder="1"/>
    <xf numFmtId="0" fontId="9" fillId="0" borderId="17" xfId="0" applyFont="1" applyBorder="1" applyAlignment="1">
      <alignment wrapText="1"/>
    </xf>
    <xf numFmtId="0" fontId="5" fillId="0" borderId="16" xfId="0" applyFont="1" applyBorder="1"/>
    <xf numFmtId="0" fontId="9" fillId="0" borderId="18" xfId="0" applyFont="1" applyBorder="1" applyAlignment="1">
      <alignment horizontal="center" vertical="center"/>
    </xf>
    <xf numFmtId="2" fontId="9" fillId="0" borderId="0" xfId="0" applyNumberFormat="1" applyFont="1"/>
    <xf numFmtId="0" fontId="15" fillId="4" borderId="7" xfId="3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0" xfId="0" applyFont="1" applyFill="1" applyBorder="1"/>
    <xf numFmtId="0" fontId="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2" borderId="15" xfId="1" applyFont="1" applyBorder="1" applyAlignment="1" applyProtection="1">
      <alignment horizontal="center" vertical="center" wrapText="1"/>
      <protection locked="0"/>
    </xf>
    <xf numFmtId="0" fontId="8" fillId="2" borderId="16" xfId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2" borderId="15" xfId="1" applyFont="1" applyBorder="1" applyAlignment="1" applyProtection="1">
      <alignment horizontal="center" vertical="center"/>
      <protection locked="0"/>
    </xf>
    <xf numFmtId="0" fontId="8" fillId="2" borderId="16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</cellXfs>
  <cellStyles count="4">
    <cellStyle name="Input" xfId="1" builtinId="20"/>
    <cellStyle name="Neutral" xfId="3" builtinId="28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topLeftCell="A37" zoomScale="85" zoomScaleNormal="85" workbookViewId="0">
      <selection activeCell="F55" sqref="F55"/>
    </sheetView>
  </sheetViews>
  <sheetFormatPr defaultColWidth="11.42578125" defaultRowHeight="15" x14ac:dyDescent="0.25"/>
  <cols>
    <col min="1" max="1" width="26.85546875" customWidth="1"/>
    <col min="2" max="2" width="10.7109375" customWidth="1"/>
    <col min="3" max="3" width="7.28515625" customWidth="1"/>
    <col min="4" max="4" width="11.140625" customWidth="1"/>
    <col min="5" max="5" width="5.28515625" customWidth="1"/>
    <col min="6" max="6" width="26.85546875" customWidth="1"/>
    <col min="7" max="7" width="10.7109375" customWidth="1"/>
    <col min="8" max="8" width="4.7109375" customWidth="1"/>
    <col min="9" max="9" width="14.5703125" customWidth="1"/>
  </cols>
  <sheetData>
    <row r="1" spans="1:9" ht="23.25" x14ac:dyDescent="0.35">
      <c r="A1" s="16" t="s">
        <v>40</v>
      </c>
      <c r="B1" s="16"/>
      <c r="C1" s="16"/>
      <c r="D1" s="16"/>
      <c r="E1" s="16"/>
    </row>
    <row r="2" spans="1:9" ht="15.75" thickBot="1" x14ac:dyDescent="0.3"/>
    <row r="3" spans="1:9" ht="16.5" thickBot="1" x14ac:dyDescent="0.3">
      <c r="A3" s="49" t="s">
        <v>1</v>
      </c>
      <c r="B3" s="49"/>
      <c r="C3" s="49"/>
      <c r="D3" s="49"/>
      <c r="E3" s="49"/>
      <c r="F3" s="49"/>
      <c r="H3" s="33">
        <v>28</v>
      </c>
      <c r="I3" s="14" t="s">
        <v>0</v>
      </c>
    </row>
    <row r="4" spans="1:9" ht="14.45" customHeight="1" x14ac:dyDescent="0.25">
      <c r="A4" s="58" t="s">
        <v>41</v>
      </c>
      <c r="B4" s="58"/>
      <c r="C4" s="58"/>
      <c r="D4" s="58"/>
      <c r="E4" s="58"/>
      <c r="F4" s="58"/>
      <c r="I4" s="13"/>
    </row>
    <row r="5" spans="1:9" ht="14.45" customHeight="1" x14ac:dyDescent="0.25">
      <c r="A5" s="58"/>
      <c r="B5" s="58"/>
      <c r="C5" s="58"/>
      <c r="D5" s="58"/>
      <c r="E5" s="58"/>
      <c r="F5" s="58"/>
      <c r="I5" s="13"/>
    </row>
    <row r="6" spans="1:9" ht="14.45" customHeight="1" x14ac:dyDescent="0.25">
      <c r="A6" s="58"/>
      <c r="B6" s="58"/>
      <c r="C6" s="58"/>
      <c r="D6" s="58"/>
      <c r="E6" s="58"/>
      <c r="F6" s="58"/>
      <c r="I6" s="13"/>
    </row>
    <row r="7" spans="1:9" ht="14.45" customHeight="1" x14ac:dyDescent="0.25">
      <c r="A7" s="58"/>
      <c r="B7" s="58"/>
      <c r="C7" s="58"/>
      <c r="D7" s="58"/>
      <c r="E7" s="58"/>
      <c r="F7" s="58"/>
      <c r="I7" s="13"/>
    </row>
    <row r="8" spans="1:9" ht="15.6" customHeight="1" x14ac:dyDescent="0.25">
      <c r="A8" s="58"/>
      <c r="B8" s="58"/>
      <c r="C8" s="58"/>
      <c r="D8" s="58"/>
      <c r="E8" s="58"/>
      <c r="F8" s="58"/>
      <c r="I8" s="13"/>
    </row>
    <row r="9" spans="1:9" ht="15.75" thickBot="1" x14ac:dyDescent="0.3">
      <c r="I9" s="13"/>
    </row>
    <row r="10" spans="1:9" ht="15" customHeight="1" thickBot="1" x14ac:dyDescent="0.3">
      <c r="A10" s="50" t="s">
        <v>35</v>
      </c>
      <c r="B10" s="50"/>
      <c r="C10" s="50"/>
      <c r="D10" s="50"/>
      <c r="E10" s="50"/>
      <c r="H10" s="43">
        <f>90</f>
        <v>90</v>
      </c>
      <c r="I10" s="14" t="s">
        <v>0</v>
      </c>
    </row>
    <row r="11" spans="1:9" ht="15" customHeight="1" x14ac:dyDescent="0.25">
      <c r="A11" s="50" t="str">
        <f>"Thus, crude extract volume is "&amp;(TEXT(H3/90*100,"#,00")&amp;" % of the total cell-free reaction volume.")</f>
        <v>Thus, crude extract volume is 31 % of the total cell-free reaction volume.</v>
      </c>
      <c r="B11" s="50"/>
      <c r="C11" s="50"/>
      <c r="D11" s="50"/>
      <c r="E11" s="50"/>
      <c r="F11" s="50"/>
      <c r="I11" s="14"/>
    </row>
    <row r="12" spans="1:9" ht="15.75" thickBot="1" x14ac:dyDescent="0.3">
      <c r="I12" s="13"/>
    </row>
    <row r="13" spans="1:9" ht="16.5" thickBot="1" x14ac:dyDescent="0.3">
      <c r="A13" s="49" t="s">
        <v>36</v>
      </c>
      <c r="B13" s="49"/>
      <c r="C13" s="49"/>
      <c r="D13" s="49"/>
      <c r="E13" s="49"/>
      <c r="F13" s="49"/>
      <c r="G13" s="15"/>
      <c r="H13" s="43">
        <f>15</f>
        <v>15</v>
      </c>
      <c r="I13" s="14" t="s">
        <v>0</v>
      </c>
    </row>
    <row r="16" spans="1:9" ht="23.25" x14ac:dyDescent="0.35">
      <c r="A16" s="63" t="s">
        <v>42</v>
      </c>
      <c r="B16" s="63"/>
      <c r="C16" s="63"/>
      <c r="D16" s="63"/>
      <c r="E16" s="63"/>
      <c r="F16" s="63"/>
      <c r="G16" s="63"/>
      <c r="H16" s="63"/>
      <c r="I16" s="63"/>
    </row>
    <row r="17" spans="1:10" x14ac:dyDescent="0.25">
      <c r="A17" s="1"/>
    </row>
    <row r="18" spans="1:10" ht="14.45" customHeight="1" x14ac:dyDescent="0.25">
      <c r="A18" s="50" t="s">
        <v>12</v>
      </c>
      <c r="B18" s="50"/>
      <c r="C18" s="50"/>
      <c r="D18" s="50"/>
      <c r="E18" s="50"/>
    </row>
    <row r="19" spans="1:10" x14ac:dyDescent="0.25">
      <c r="A19" s="50"/>
      <c r="B19" s="50"/>
      <c r="C19" s="50"/>
      <c r="D19" s="50"/>
      <c r="E19" s="50"/>
    </row>
    <row r="20" spans="1:10" ht="15.75" thickBot="1" x14ac:dyDescent="0.3">
      <c r="A20" s="2"/>
      <c r="B20" s="2"/>
      <c r="C20" s="2"/>
      <c r="D20" s="2"/>
    </row>
    <row r="21" spans="1:10" ht="46.15" customHeight="1" thickBot="1" x14ac:dyDescent="0.3">
      <c r="A21" s="18" t="s">
        <v>14</v>
      </c>
      <c r="B21" s="53" t="s">
        <v>11</v>
      </c>
      <c r="C21" s="54"/>
      <c r="D21" s="53" t="s">
        <v>2</v>
      </c>
      <c r="E21" s="54"/>
    </row>
    <row r="22" spans="1:10" ht="17.25" thickTop="1" thickBot="1" x14ac:dyDescent="0.3">
      <c r="A22" s="19" t="s">
        <v>3</v>
      </c>
      <c r="B22" s="19">
        <v>100</v>
      </c>
      <c r="C22" s="20" t="s">
        <v>4</v>
      </c>
      <c r="D22" s="34" t="str">
        <f>" "&amp;(TEXT(H3/90*100,"#,00")&amp;" ")</f>
        <v xml:space="preserve"> 31 </v>
      </c>
      <c r="E22" s="20" t="s">
        <v>4</v>
      </c>
    </row>
    <row r="23" spans="1:10" ht="16.5" thickBot="1" x14ac:dyDescent="0.3">
      <c r="A23" s="19" t="s">
        <v>5</v>
      </c>
      <c r="B23" s="19">
        <v>100</v>
      </c>
      <c r="C23" s="20" t="s">
        <v>6</v>
      </c>
      <c r="D23" s="33">
        <v>2</v>
      </c>
      <c r="E23" s="20" t="s">
        <v>6</v>
      </c>
    </row>
    <row r="24" spans="1:10" ht="16.5" thickBot="1" x14ac:dyDescent="0.3">
      <c r="A24" s="19" t="s">
        <v>7</v>
      </c>
      <c r="B24" s="19">
        <v>3000</v>
      </c>
      <c r="C24" s="20" t="s">
        <v>6</v>
      </c>
      <c r="D24" s="33">
        <v>40</v>
      </c>
      <c r="E24" s="20" t="s">
        <v>6</v>
      </c>
    </row>
    <row r="25" spans="1:10" ht="15.75" x14ac:dyDescent="0.25">
      <c r="A25" s="19" t="s">
        <v>8</v>
      </c>
      <c r="B25" s="19">
        <v>14</v>
      </c>
      <c r="C25" s="20" t="s">
        <v>13</v>
      </c>
      <c r="D25" s="19">
        <v>1</v>
      </c>
      <c r="E25" s="20" t="s">
        <v>13</v>
      </c>
    </row>
    <row r="26" spans="1:10" ht="16.5" thickBot="1" x14ac:dyDescent="0.3">
      <c r="A26" s="21" t="s">
        <v>9</v>
      </c>
      <c r="B26" s="21">
        <v>40</v>
      </c>
      <c r="C26" s="22" t="s">
        <v>4</v>
      </c>
      <c r="D26" s="21">
        <v>2</v>
      </c>
      <c r="E26" s="22" t="s">
        <v>4</v>
      </c>
    </row>
    <row r="27" spans="1:10" x14ac:dyDescent="0.25">
      <c r="A27" s="3"/>
      <c r="B27" s="3"/>
      <c r="C27" s="3"/>
      <c r="D27" s="3"/>
      <c r="E27" s="3"/>
    </row>
    <row r="28" spans="1:10" ht="15.75" x14ac:dyDescent="0.25">
      <c r="A28" s="48" t="s">
        <v>43</v>
      </c>
      <c r="B28" s="48"/>
      <c r="C28" s="48"/>
      <c r="D28" s="48"/>
      <c r="E28" s="48"/>
      <c r="F28" s="48"/>
      <c r="G28" s="48"/>
      <c r="H28" s="48"/>
      <c r="I28" s="48"/>
      <c r="J28" s="15"/>
    </row>
    <row r="29" spans="1:10" ht="15.75" x14ac:dyDescent="0.25">
      <c r="A29" s="48" t="s">
        <v>44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ht="15" customHeight="1" x14ac:dyDescent="0.25">
      <c r="B30" s="12"/>
      <c r="C30" s="12"/>
      <c r="D30" s="6"/>
      <c r="F30" s="11"/>
      <c r="G30" s="11"/>
      <c r="H30" s="11"/>
      <c r="I30" s="7"/>
    </row>
    <row r="31" spans="1:10" ht="15" customHeight="1" x14ac:dyDescent="0.25">
      <c r="A31" s="57" t="str">
        <f>"Based on the above stock solution concentrations and optimal Mg- &amp; K-glutamate concentrations, the composition of " &amp;TEXT(H13,"#,00") &amp;" µl energy buffer added to the cell-free reaction is:"</f>
        <v>Based on the above stock solution concentrations and optimal Mg- &amp; K-glutamate concentrations, the composition of 15 µl energy buffer added to the cell-free reaction is:</v>
      </c>
      <c r="B31" s="57"/>
      <c r="C31" s="57"/>
      <c r="D31" s="6"/>
      <c r="E31" s="58" t="s">
        <v>27</v>
      </c>
      <c r="F31" s="58"/>
      <c r="G31" s="58"/>
      <c r="H31" s="58"/>
      <c r="I31" s="7"/>
    </row>
    <row r="32" spans="1:10" x14ac:dyDescent="0.25">
      <c r="A32" s="57"/>
      <c r="B32" s="57"/>
      <c r="C32" s="57"/>
      <c r="D32" s="5"/>
      <c r="E32" s="58"/>
      <c r="F32" s="58"/>
      <c r="G32" s="58"/>
      <c r="H32" s="58"/>
    </row>
    <row r="33" spans="1:10" x14ac:dyDescent="0.25">
      <c r="A33" s="57"/>
      <c r="B33" s="57"/>
      <c r="C33" s="57"/>
      <c r="D33" s="5"/>
      <c r="E33" s="58"/>
      <c r="F33" s="58"/>
      <c r="G33" s="58"/>
      <c r="H33" s="58"/>
    </row>
    <row r="34" spans="1:10" ht="18.600000000000001" customHeight="1" x14ac:dyDescent="0.25">
      <c r="A34" s="57"/>
      <c r="B34" s="57"/>
      <c r="C34" s="57"/>
      <c r="D34" s="5"/>
      <c r="E34" s="58"/>
      <c r="F34" s="58"/>
      <c r="G34" s="58"/>
      <c r="H34" s="58"/>
    </row>
    <row r="35" spans="1:10" ht="15.75" thickBot="1" x14ac:dyDescent="0.3">
      <c r="A35" s="6"/>
      <c r="B35" s="6"/>
      <c r="C35" s="6"/>
      <c r="D35" s="5"/>
      <c r="E35" s="4"/>
      <c r="F35" s="4"/>
      <c r="G35" s="4"/>
      <c r="H35" s="4"/>
    </row>
    <row r="36" spans="1:10" ht="44.45" customHeight="1" thickBot="1" x14ac:dyDescent="0.3">
      <c r="A36" s="18" t="s">
        <v>14</v>
      </c>
      <c r="B36" s="51" t="str">
        <f>"Composition of " &amp;TEXT(H13,"#,00") &amp;" µl energy buffer"</f>
        <v>Composition of 15 µl energy buffer</v>
      </c>
      <c r="C36" s="52"/>
      <c r="D36" s="8"/>
      <c r="E36" s="55" t="s">
        <v>14</v>
      </c>
      <c r="F36" s="56"/>
      <c r="G36" s="51" t="s">
        <v>15</v>
      </c>
      <c r="H36" s="52"/>
    </row>
    <row r="37" spans="1:10" ht="16.5" thickTop="1" x14ac:dyDescent="0.25">
      <c r="A37" s="19" t="s">
        <v>28</v>
      </c>
      <c r="B37" s="23">
        <f>D23*H10/B23</f>
        <v>1.8</v>
      </c>
      <c r="C37" s="20" t="s">
        <v>0</v>
      </c>
      <c r="E37" s="61" t="s">
        <v>28</v>
      </c>
      <c r="F37" s="62"/>
      <c r="G37" s="23">
        <f>B37*16/H13</f>
        <v>1.9200000000000002</v>
      </c>
      <c r="H37" s="20" t="s">
        <v>0</v>
      </c>
    </row>
    <row r="38" spans="1:10" ht="15.75" x14ac:dyDescent="0.25">
      <c r="A38" s="19" t="s">
        <v>29</v>
      </c>
      <c r="B38" s="23">
        <f>D24*H10/B24</f>
        <v>1.2</v>
      </c>
      <c r="C38" s="20" t="s">
        <v>0</v>
      </c>
      <c r="E38" s="61" t="s">
        <v>29</v>
      </c>
      <c r="F38" s="62"/>
      <c r="G38" s="23">
        <f>B38*16/H13</f>
        <v>1.28</v>
      </c>
      <c r="H38" s="20" t="s">
        <v>0</v>
      </c>
    </row>
    <row r="39" spans="1:10" ht="15.75" x14ac:dyDescent="0.25">
      <c r="A39" s="19" t="s">
        <v>30</v>
      </c>
      <c r="B39" s="23">
        <f>6.43*(H10)/90</f>
        <v>6.4299999999999988</v>
      </c>
      <c r="C39" s="20" t="s">
        <v>0</v>
      </c>
      <c r="E39" s="61" t="s">
        <v>30</v>
      </c>
      <c r="F39" s="62"/>
      <c r="G39" s="23">
        <f>B39*16/H13</f>
        <v>6.8586666666666654</v>
      </c>
      <c r="H39" s="20" t="s">
        <v>0</v>
      </c>
    </row>
    <row r="40" spans="1:10" ht="15.75" x14ac:dyDescent="0.25">
      <c r="A40" s="19" t="s">
        <v>31</v>
      </c>
      <c r="B40" s="23">
        <f>4.5*H10/90</f>
        <v>4.5</v>
      </c>
      <c r="C40" s="20" t="s">
        <v>0</v>
      </c>
      <c r="E40" s="61" t="s">
        <v>31</v>
      </c>
      <c r="F40" s="62"/>
      <c r="G40" s="23">
        <f>B40*16/H13</f>
        <v>4.8</v>
      </c>
      <c r="H40" s="20" t="s">
        <v>0</v>
      </c>
    </row>
    <row r="41" spans="1:10" ht="16.5" thickBot="1" x14ac:dyDescent="0.3">
      <c r="A41" s="19" t="s">
        <v>10</v>
      </c>
      <c r="B41" s="24">
        <f>H13-SUM(B37,B38,B39,B40)</f>
        <v>1.0700000000000003</v>
      </c>
      <c r="C41" s="22" t="s">
        <v>0</v>
      </c>
      <c r="E41" s="61" t="s">
        <v>10</v>
      </c>
      <c r="F41" s="62"/>
      <c r="G41" s="24">
        <f>B41*16/H13</f>
        <v>1.1413333333333335</v>
      </c>
      <c r="H41" s="22" t="s">
        <v>0</v>
      </c>
    </row>
    <row r="42" spans="1:10" ht="16.5" thickBot="1" x14ac:dyDescent="0.3">
      <c r="A42" s="25"/>
      <c r="B42" s="26">
        <f>SUM(B37,B38,B39,B40,B41)</f>
        <v>15</v>
      </c>
      <c r="C42" s="22" t="s">
        <v>0</v>
      </c>
      <c r="E42" s="64"/>
      <c r="F42" s="65"/>
      <c r="G42" s="26">
        <f>SUM(G37,G38,G39,G40,G41)</f>
        <v>15.999999999999998</v>
      </c>
      <c r="H42" s="22" t="s">
        <v>0</v>
      </c>
    </row>
    <row r="44" spans="1:10" ht="15" customHeight="1" x14ac:dyDescent="0.25">
      <c r="A44" s="66" t="s">
        <v>24</v>
      </c>
      <c r="B44" s="66"/>
      <c r="C44" s="66"/>
      <c r="D44" s="66"/>
      <c r="E44" s="66"/>
      <c r="F44" s="66"/>
      <c r="G44" s="66"/>
    </row>
    <row r="45" spans="1:10" ht="15.75" thickBot="1" x14ac:dyDescent="0.3">
      <c r="A45" s="7"/>
      <c r="B45" s="7"/>
      <c r="C45" s="7"/>
    </row>
    <row r="46" spans="1:10" ht="15.6" customHeight="1" x14ac:dyDescent="0.25">
      <c r="A46" s="50" t="s">
        <v>34</v>
      </c>
      <c r="B46" s="50"/>
      <c r="C46" s="50"/>
      <c r="D46" s="50"/>
      <c r="E46" s="50"/>
      <c r="F46" s="50"/>
      <c r="G46" s="9"/>
      <c r="H46" s="59">
        <v>100</v>
      </c>
      <c r="I46" s="47" t="s">
        <v>16</v>
      </c>
      <c r="J46" s="10"/>
    </row>
    <row r="47" spans="1:10" ht="14.45" customHeight="1" thickBot="1" x14ac:dyDescent="0.3">
      <c r="A47" s="50"/>
      <c r="B47" s="50"/>
      <c r="C47" s="50"/>
      <c r="D47" s="50"/>
      <c r="E47" s="50"/>
      <c r="F47" s="50"/>
      <c r="H47" s="60"/>
      <c r="I47" s="47"/>
      <c r="J47" s="10"/>
    </row>
    <row r="49" spans="1:8" ht="15" customHeight="1" x14ac:dyDescent="0.25">
      <c r="A49" s="48" t="s">
        <v>23</v>
      </c>
      <c r="B49" s="48"/>
      <c r="C49" s="48"/>
      <c r="D49" s="7"/>
      <c r="E49" s="7"/>
      <c r="F49" s="7"/>
    </row>
    <row r="50" spans="1:8" ht="15" customHeight="1" x14ac:dyDescent="0.25">
      <c r="A50" s="48"/>
      <c r="B50" s="48"/>
      <c r="C50" s="48"/>
      <c r="D50" s="7"/>
      <c r="E50" s="7"/>
      <c r="F50" s="7"/>
    </row>
    <row r="51" spans="1:8" ht="15" customHeight="1" x14ac:dyDescent="0.25">
      <c r="A51" s="48"/>
      <c r="B51" s="48"/>
      <c r="C51" s="48"/>
      <c r="D51" s="7"/>
      <c r="E51" s="7"/>
      <c r="F51" s="7"/>
    </row>
    <row r="52" spans="1:8" ht="15.75" thickBot="1" x14ac:dyDescent="0.3"/>
    <row r="53" spans="1:8" ht="61.9" customHeight="1" thickBot="1" x14ac:dyDescent="0.3">
      <c r="A53" s="27" t="s">
        <v>14</v>
      </c>
      <c r="B53" s="51" t="str">
        <f>"Composition of master mix for "&amp;TEXT(H46,"#") &amp;" energy buffer aliquots"</f>
        <v>Composition of master mix for 100 energy buffer aliquots</v>
      </c>
      <c r="C53" s="52"/>
    </row>
    <row r="54" spans="1:8" ht="16.5" thickTop="1" x14ac:dyDescent="0.25">
      <c r="A54" s="19" t="s">
        <v>28</v>
      </c>
      <c r="B54" s="23">
        <f>G37*17/16*H46</f>
        <v>204</v>
      </c>
      <c r="C54" s="20" t="s">
        <v>0</v>
      </c>
    </row>
    <row r="55" spans="1:8" ht="15.75" x14ac:dyDescent="0.25">
      <c r="A55" s="19" t="s">
        <v>29</v>
      </c>
      <c r="B55" s="23">
        <f>G38*17/16*H46</f>
        <v>136</v>
      </c>
      <c r="C55" s="20" t="s">
        <v>0</v>
      </c>
    </row>
    <row r="56" spans="1:8" ht="15.75" x14ac:dyDescent="0.25">
      <c r="A56" s="19" t="s">
        <v>30</v>
      </c>
      <c r="B56" s="23">
        <f>G39*17/16*H46</f>
        <v>728.73333333333323</v>
      </c>
      <c r="C56" s="20" t="s">
        <v>0</v>
      </c>
    </row>
    <row r="57" spans="1:8" ht="15.75" x14ac:dyDescent="0.25">
      <c r="A57" s="19" t="s">
        <v>31</v>
      </c>
      <c r="B57" s="23">
        <f>G40*17/16*H46</f>
        <v>509.99999999999994</v>
      </c>
      <c r="C57" s="20" t="s">
        <v>0</v>
      </c>
    </row>
    <row r="58" spans="1:8" ht="16.5" thickBot="1" x14ac:dyDescent="0.3">
      <c r="A58" s="19" t="s">
        <v>10</v>
      </c>
      <c r="B58" s="24">
        <f>G41*17/16*H46</f>
        <v>121.26666666666668</v>
      </c>
      <c r="C58" s="22" t="s">
        <v>0</v>
      </c>
    </row>
    <row r="59" spans="1:8" ht="16.5" thickBot="1" x14ac:dyDescent="0.3">
      <c r="A59" s="25"/>
      <c r="B59" s="26">
        <f>SUM(B54,B55,B56,B57,B58)</f>
        <v>1699.9999999999998</v>
      </c>
      <c r="C59" s="22" t="s">
        <v>0</v>
      </c>
    </row>
    <row r="61" spans="1:8" ht="14.45" customHeight="1" x14ac:dyDescent="0.25">
      <c r="A61" s="66" t="s">
        <v>24</v>
      </c>
      <c r="B61" s="66"/>
      <c r="C61" s="66"/>
      <c r="D61" s="66"/>
      <c r="E61" s="66"/>
      <c r="F61" s="66"/>
      <c r="G61" s="66"/>
      <c r="H61" s="66"/>
    </row>
    <row r="62" spans="1:8" ht="15.75" x14ac:dyDescent="0.25">
      <c r="A62" s="48" t="s">
        <v>26</v>
      </c>
      <c r="B62" s="48"/>
      <c r="C62" s="48"/>
      <c r="D62" s="48"/>
      <c r="E62" s="48"/>
      <c r="F62" s="48"/>
      <c r="G62" s="15"/>
      <c r="H62" s="15"/>
    </row>
    <row r="63" spans="1:8" x14ac:dyDescent="0.25">
      <c r="A63" s="48"/>
      <c r="B63" s="48"/>
      <c r="C63" s="48"/>
      <c r="D63" s="48"/>
      <c r="E63" s="48"/>
      <c r="F63" s="48"/>
    </row>
    <row r="65" spans="1:9" ht="23.25" x14ac:dyDescent="0.35">
      <c r="A65" s="17" t="s">
        <v>32</v>
      </c>
      <c r="B65" s="17"/>
    </row>
    <row r="66" spans="1:9" ht="15.75" thickBot="1" x14ac:dyDescent="0.3"/>
    <row r="67" spans="1:9" x14ac:dyDescent="0.25">
      <c r="A67" s="50" t="s">
        <v>37</v>
      </c>
      <c r="B67" s="50"/>
      <c r="C67" s="50"/>
      <c r="D67" s="50"/>
      <c r="E67" s="50"/>
      <c r="F67" s="50"/>
      <c r="H67" s="69">
        <v>8</v>
      </c>
      <c r="I67" s="47" t="s">
        <v>17</v>
      </c>
    </row>
    <row r="68" spans="1:9" ht="15.75" thickBot="1" x14ac:dyDescent="0.3">
      <c r="A68" s="50"/>
      <c r="B68" s="50"/>
      <c r="C68" s="50"/>
      <c r="D68" s="50"/>
      <c r="E68" s="50"/>
      <c r="F68" s="50"/>
      <c r="H68" s="70"/>
      <c r="I68" s="47"/>
    </row>
    <row r="69" spans="1:9" ht="15.75" thickBot="1" x14ac:dyDescent="0.3"/>
    <row r="70" spans="1:9" ht="14.45" customHeight="1" thickBot="1" x14ac:dyDescent="0.3">
      <c r="A70" s="71" t="s">
        <v>38</v>
      </c>
      <c r="B70" s="71"/>
      <c r="C70" s="71"/>
      <c r="D70" s="71"/>
      <c r="E70" s="71"/>
      <c r="F70" s="71"/>
      <c r="G70" s="28"/>
      <c r="H70" s="33">
        <v>150</v>
      </c>
      <c r="I70" s="13" t="s">
        <v>17</v>
      </c>
    </row>
    <row r="71" spans="1:9" ht="15.75" x14ac:dyDescent="0.25">
      <c r="A71" s="35"/>
      <c r="B71" s="35"/>
      <c r="C71" s="35"/>
      <c r="D71" s="35"/>
      <c r="E71" s="35"/>
      <c r="F71" s="35"/>
      <c r="G71" s="28"/>
    </row>
    <row r="72" spans="1:9" ht="28.15" customHeight="1" x14ac:dyDescent="0.25">
      <c r="A72" s="48" t="s">
        <v>33</v>
      </c>
      <c r="B72" s="48"/>
      <c r="C72" s="48"/>
      <c r="D72" s="48"/>
      <c r="E72" s="48"/>
    </row>
    <row r="73" spans="1:9" ht="15.75" thickBot="1" x14ac:dyDescent="0.3">
      <c r="A73" s="10"/>
      <c r="B73" s="10"/>
      <c r="C73" s="10"/>
      <c r="D73" s="10"/>
      <c r="E73" s="10"/>
    </row>
    <row r="74" spans="1:9" ht="46.15" customHeight="1" thickBot="1" x14ac:dyDescent="0.3">
      <c r="A74" s="41" t="s">
        <v>14</v>
      </c>
      <c r="B74" s="53" t="s">
        <v>21</v>
      </c>
      <c r="C74" s="54"/>
      <c r="D74" s="53" t="s">
        <v>2</v>
      </c>
      <c r="E74" s="54"/>
    </row>
    <row r="75" spans="1:9" ht="16.5" thickTop="1" x14ac:dyDescent="0.25">
      <c r="A75" s="38" t="s">
        <v>3</v>
      </c>
      <c r="B75" s="36">
        <f>H3</f>
        <v>28</v>
      </c>
      <c r="C75" s="20" t="s">
        <v>0</v>
      </c>
      <c r="D75" s="29">
        <f>H3/H10*100</f>
        <v>31.111111111111111</v>
      </c>
      <c r="E75" s="20" t="s">
        <v>4</v>
      </c>
    </row>
    <row r="76" spans="1:9" ht="15.75" x14ac:dyDescent="0.25">
      <c r="A76" s="38" t="s">
        <v>18</v>
      </c>
      <c r="B76" s="42">
        <f>H13</f>
        <v>15</v>
      </c>
      <c r="C76" s="20" t="s">
        <v>0</v>
      </c>
      <c r="D76" s="29">
        <f>B76/H10*100</f>
        <v>16.666666666666664</v>
      </c>
      <c r="E76" s="20" t="s">
        <v>4</v>
      </c>
    </row>
    <row r="77" spans="1:9" ht="15.75" x14ac:dyDescent="0.25">
      <c r="A77" s="38" t="s">
        <v>19</v>
      </c>
      <c r="B77" s="29">
        <f>H10*1/6</f>
        <v>15</v>
      </c>
      <c r="C77" s="20" t="s">
        <v>0</v>
      </c>
      <c r="D77" s="29">
        <f>B77/H10*100</f>
        <v>16.666666666666664</v>
      </c>
      <c r="E77" s="20" t="s">
        <v>4</v>
      </c>
    </row>
    <row r="78" spans="1:9" ht="14.45" customHeight="1" x14ac:dyDescent="0.25">
      <c r="A78" s="39" t="s">
        <v>39</v>
      </c>
      <c r="B78" s="37">
        <f>H10*H67/H70</f>
        <v>4.8</v>
      </c>
      <c r="C78" s="30" t="s">
        <v>0</v>
      </c>
      <c r="D78" s="29">
        <f>B78/H10*100</f>
        <v>5.333333333333333</v>
      </c>
      <c r="E78" s="20" t="s">
        <v>4</v>
      </c>
    </row>
    <row r="79" spans="1:9" ht="16.5" thickBot="1" x14ac:dyDescent="0.3">
      <c r="A79" s="38" t="s">
        <v>20</v>
      </c>
      <c r="B79" s="32">
        <f>H10-(SUM(B75:B78))</f>
        <v>27.200000000000003</v>
      </c>
      <c r="C79" s="22" t="s">
        <v>0</v>
      </c>
      <c r="D79" s="31">
        <f>B79/H10*100</f>
        <v>30.222222222222229</v>
      </c>
      <c r="E79" s="22" t="s">
        <v>4</v>
      </c>
    </row>
    <row r="80" spans="1:9" ht="16.5" thickBot="1" x14ac:dyDescent="0.3">
      <c r="A80" s="40"/>
      <c r="B80" s="44">
        <f>SUM(B75:B79)</f>
        <v>90</v>
      </c>
      <c r="C80" s="45" t="s">
        <v>0</v>
      </c>
      <c r="D80" s="44">
        <f>SUM(D75:D79)</f>
        <v>99.999999999999986</v>
      </c>
      <c r="E80" s="46" t="s">
        <v>4</v>
      </c>
    </row>
    <row r="82" spans="1:8" ht="15.75" x14ac:dyDescent="0.25">
      <c r="A82" s="68" t="s">
        <v>22</v>
      </c>
      <c r="B82" s="68"/>
      <c r="C82" s="68"/>
      <c r="D82" s="68"/>
      <c r="E82" s="68"/>
      <c r="F82" s="68"/>
      <c r="G82" s="68"/>
      <c r="H82" s="68"/>
    </row>
    <row r="83" spans="1:8" ht="15.75" x14ac:dyDescent="0.25">
      <c r="A83" s="67" t="s">
        <v>25</v>
      </c>
      <c r="B83" s="67"/>
      <c r="C83" s="67"/>
      <c r="D83" s="67"/>
      <c r="E83" s="67"/>
      <c r="F83" s="67"/>
      <c r="G83" s="67"/>
      <c r="H83" s="15"/>
    </row>
  </sheetData>
  <sheetProtection password="D03C" sheet="1" objects="1" scenarios="1"/>
  <mergeCells count="39">
    <mergeCell ref="A44:G44"/>
    <mergeCell ref="A83:G83"/>
    <mergeCell ref="A49:C51"/>
    <mergeCell ref="A82:H82"/>
    <mergeCell ref="A72:E72"/>
    <mergeCell ref="B74:C74"/>
    <mergeCell ref="D74:E74"/>
    <mergeCell ref="B53:C53"/>
    <mergeCell ref="A61:H61"/>
    <mergeCell ref="A62:F63"/>
    <mergeCell ref="A67:F68"/>
    <mergeCell ref="H67:H68"/>
    <mergeCell ref="A70:F70"/>
    <mergeCell ref="E38:F38"/>
    <mergeCell ref="E39:F39"/>
    <mergeCell ref="E40:F40"/>
    <mergeCell ref="E41:F41"/>
    <mergeCell ref="E42:F42"/>
    <mergeCell ref="A3:F3"/>
    <mergeCell ref="A10:E10"/>
    <mergeCell ref="A4:F8"/>
    <mergeCell ref="A11:F11"/>
    <mergeCell ref="A16:I16"/>
    <mergeCell ref="I67:I68"/>
    <mergeCell ref="A28:I28"/>
    <mergeCell ref="A29:J29"/>
    <mergeCell ref="A13:F13"/>
    <mergeCell ref="A18:E19"/>
    <mergeCell ref="G36:H36"/>
    <mergeCell ref="D21:E21"/>
    <mergeCell ref="B21:C21"/>
    <mergeCell ref="E36:F36"/>
    <mergeCell ref="B36:C36"/>
    <mergeCell ref="A31:C34"/>
    <mergeCell ref="E31:H34"/>
    <mergeCell ref="H46:H47"/>
    <mergeCell ref="I46:I47"/>
    <mergeCell ref="A46:F47"/>
    <mergeCell ref="E37:F3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</dc:creator>
  <cp:lastModifiedBy>Timothy Raymond</cp:lastModifiedBy>
  <dcterms:created xsi:type="dcterms:W3CDTF">2015-11-28T09:16:20Z</dcterms:created>
  <dcterms:modified xsi:type="dcterms:W3CDTF">2016-05-12T14:22:40Z</dcterms:modified>
</cp:coreProperties>
</file>